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01\public\Plamen_Hristov\БЮДЖЕТ 2023\"/>
    </mc:Choice>
  </mc:AlternateContent>
  <bookViews>
    <workbookView xWindow="0" yWindow="0" windowWidth="22920" windowHeight="1048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3" i="1" l="1"/>
  <c r="Q97" i="1"/>
  <c r="M97" i="1"/>
  <c r="I97" i="1"/>
  <c r="Q96" i="1"/>
  <c r="R96" i="1" s="1"/>
  <c r="M96" i="1"/>
  <c r="M95" i="1" s="1"/>
  <c r="I96" i="1"/>
  <c r="Q95" i="1"/>
  <c r="P95" i="1"/>
  <c r="O95" i="1"/>
  <c r="N95" i="1"/>
  <c r="L95" i="1"/>
  <c r="K95" i="1"/>
  <c r="J95" i="1"/>
  <c r="I95" i="1"/>
  <c r="H95" i="1"/>
  <c r="G95" i="1"/>
  <c r="F95" i="1"/>
  <c r="Q94" i="1"/>
  <c r="R94" i="1" s="1"/>
  <c r="M94" i="1"/>
  <c r="I94" i="1"/>
  <c r="U94" i="1" s="1"/>
  <c r="E94" i="1"/>
  <c r="Q93" i="1"/>
  <c r="M93" i="1"/>
  <c r="U93" i="1" s="1"/>
  <c r="I93" i="1"/>
  <c r="P92" i="1"/>
  <c r="N92" i="1"/>
  <c r="Q92" i="1" s="1"/>
  <c r="M92" i="1"/>
  <c r="I92" i="1"/>
  <c r="U92" i="1" s="1"/>
  <c r="E92" i="1"/>
  <c r="U90" i="1"/>
  <c r="Q90" i="1"/>
  <c r="T90" i="1" s="1"/>
  <c r="M90" i="1"/>
  <c r="I90" i="1"/>
  <c r="E90" i="1"/>
  <c r="S89" i="1"/>
  <c r="Q89" i="1"/>
  <c r="T89" i="1" s="1"/>
  <c r="M89" i="1"/>
  <c r="U89" i="1" s="1"/>
  <c r="I89" i="1"/>
  <c r="E89" i="1"/>
  <c r="Q88" i="1"/>
  <c r="S88" i="1" s="1"/>
  <c r="M88" i="1"/>
  <c r="U88" i="1" s="1"/>
  <c r="I88" i="1"/>
  <c r="E88" i="1"/>
  <c r="R88" i="1" s="1"/>
  <c r="P87" i="1"/>
  <c r="O87" i="1"/>
  <c r="L87" i="1"/>
  <c r="K87" i="1"/>
  <c r="J87" i="1"/>
  <c r="H87" i="1"/>
  <c r="G87" i="1"/>
  <c r="F87" i="1"/>
  <c r="D87" i="1"/>
  <c r="C87" i="1"/>
  <c r="B87" i="1"/>
  <c r="U86" i="1"/>
  <c r="T86" i="1"/>
  <c r="S86" i="1"/>
  <c r="R86" i="1"/>
  <c r="Q85" i="1"/>
  <c r="S85" i="1" s="1"/>
  <c r="M85" i="1"/>
  <c r="U85" i="1" s="1"/>
  <c r="I85" i="1"/>
  <c r="E85" i="1"/>
  <c r="R85" i="1" s="1"/>
  <c r="U84" i="1"/>
  <c r="T84" i="1"/>
  <c r="S84" i="1"/>
  <c r="R84" i="1"/>
  <c r="Q83" i="1"/>
  <c r="S83" i="1" s="1"/>
  <c r="M83" i="1"/>
  <c r="T83" i="1" s="1"/>
  <c r="I83" i="1"/>
  <c r="E83" i="1"/>
  <c r="R83" i="1" s="1"/>
  <c r="T82" i="1"/>
  <c r="Q82" i="1"/>
  <c r="S82" i="1" s="1"/>
  <c r="M82" i="1"/>
  <c r="U82" i="1" s="1"/>
  <c r="I82" i="1"/>
  <c r="Q81" i="1"/>
  <c r="T81" i="1" s="1"/>
  <c r="M81" i="1"/>
  <c r="U81" i="1" s="1"/>
  <c r="I81" i="1"/>
  <c r="Q80" i="1"/>
  <c r="S80" i="1" s="1"/>
  <c r="M80" i="1"/>
  <c r="T80" i="1" s="1"/>
  <c r="I80" i="1"/>
  <c r="E80" i="1"/>
  <c r="R80" i="1" s="1"/>
  <c r="Q79" i="1"/>
  <c r="S79" i="1" s="1"/>
  <c r="M79" i="1"/>
  <c r="T79" i="1" s="1"/>
  <c r="I79" i="1"/>
  <c r="E79" i="1"/>
  <c r="R79" i="1" s="1"/>
  <c r="Q78" i="1"/>
  <c r="M78" i="1"/>
  <c r="I78" i="1"/>
  <c r="Q77" i="1"/>
  <c r="R77" i="1" s="1"/>
  <c r="M77" i="1"/>
  <c r="I77" i="1"/>
  <c r="U77" i="1" s="1"/>
  <c r="E77" i="1"/>
  <c r="Q76" i="1"/>
  <c r="R76" i="1" s="1"/>
  <c r="M76" i="1"/>
  <c r="I76" i="1"/>
  <c r="U76" i="1" s="1"/>
  <c r="E76" i="1"/>
  <c r="Q75" i="1"/>
  <c r="M75" i="1"/>
  <c r="M74" i="1" s="1"/>
  <c r="I75" i="1"/>
  <c r="E75" i="1"/>
  <c r="R75" i="1" s="1"/>
  <c r="P74" i="1"/>
  <c r="O74" i="1"/>
  <c r="N74" i="1"/>
  <c r="L74" i="1"/>
  <c r="K74" i="1"/>
  <c r="J74" i="1"/>
  <c r="H74" i="1"/>
  <c r="G74" i="1"/>
  <c r="F74" i="1"/>
  <c r="D74" i="1"/>
  <c r="C74" i="1"/>
  <c r="B74" i="1"/>
  <c r="U73" i="1"/>
  <c r="E73" i="1"/>
  <c r="U72" i="1"/>
  <c r="T72" i="1"/>
  <c r="S72" i="1"/>
  <c r="R72" i="1"/>
  <c r="E72" i="1"/>
  <c r="Q71" i="1"/>
  <c r="R71" i="1" s="1"/>
  <c r="M71" i="1"/>
  <c r="I71" i="1"/>
  <c r="U71" i="1" s="1"/>
  <c r="E71" i="1"/>
  <c r="Q70" i="1"/>
  <c r="R70" i="1" s="1"/>
  <c r="M70" i="1"/>
  <c r="I70" i="1"/>
  <c r="U70" i="1" s="1"/>
  <c r="Q69" i="1"/>
  <c r="S69" i="1" s="1"/>
  <c r="M69" i="1"/>
  <c r="U69" i="1" s="1"/>
  <c r="I69" i="1"/>
  <c r="E69" i="1"/>
  <c r="R69" i="1" s="1"/>
  <c r="Q68" i="1"/>
  <c r="S68" i="1" s="1"/>
  <c r="M68" i="1"/>
  <c r="U68" i="1" s="1"/>
  <c r="I68" i="1"/>
  <c r="E68" i="1"/>
  <c r="R68" i="1" s="1"/>
  <c r="Q67" i="1"/>
  <c r="S67" i="1" s="1"/>
  <c r="M67" i="1"/>
  <c r="U67" i="1" s="1"/>
  <c r="I67" i="1"/>
  <c r="E67" i="1"/>
  <c r="R67" i="1" s="1"/>
  <c r="Q66" i="1"/>
  <c r="M66" i="1"/>
  <c r="I66" i="1"/>
  <c r="U64" i="1"/>
  <c r="Q64" i="1"/>
  <c r="T64" i="1" s="1"/>
  <c r="M64" i="1"/>
  <c r="I64" i="1"/>
  <c r="E64" i="1"/>
  <c r="U63" i="1"/>
  <c r="Q63" i="1"/>
  <c r="T63" i="1" s="1"/>
  <c r="M63" i="1"/>
  <c r="I63" i="1"/>
  <c r="E63" i="1"/>
  <c r="U62" i="1"/>
  <c r="Q62" i="1"/>
  <c r="T62" i="1" s="1"/>
  <c r="M62" i="1"/>
  <c r="I62" i="1"/>
  <c r="E62" i="1"/>
  <c r="U60" i="1"/>
  <c r="Q60" i="1"/>
  <c r="T60" i="1" s="1"/>
  <c r="M60" i="1"/>
  <c r="I60" i="1"/>
  <c r="I58" i="1" s="1"/>
  <c r="E60" i="1"/>
  <c r="Q59" i="1"/>
  <c r="M59" i="1"/>
  <c r="I59" i="1"/>
  <c r="P58" i="1"/>
  <c r="P98" i="1" s="1"/>
  <c r="O58" i="1"/>
  <c r="N58" i="1"/>
  <c r="L58" i="1"/>
  <c r="L98" i="1" s="1"/>
  <c r="K58" i="1"/>
  <c r="J58" i="1"/>
  <c r="H58" i="1"/>
  <c r="H98" i="1" s="1"/>
  <c r="G58" i="1"/>
  <c r="F58" i="1"/>
  <c r="D58" i="1"/>
  <c r="D98" i="1" s="1"/>
  <c r="C58" i="1"/>
  <c r="B58" i="1"/>
  <c r="Q57" i="1"/>
  <c r="S56" i="1"/>
  <c r="Q56" i="1"/>
  <c r="M56" i="1"/>
  <c r="T56" i="1" s="1"/>
  <c r="I56" i="1"/>
  <c r="S55" i="1"/>
  <c r="Q55" i="1"/>
  <c r="T55" i="1" s="1"/>
  <c r="M55" i="1"/>
  <c r="U55" i="1" s="1"/>
  <c r="I55" i="1"/>
  <c r="U54" i="1"/>
  <c r="Q54" i="1"/>
  <c r="T54" i="1" s="1"/>
  <c r="M54" i="1"/>
  <c r="I54" i="1"/>
  <c r="E54" i="1"/>
  <c r="U53" i="1"/>
  <c r="Q53" i="1"/>
  <c r="T53" i="1" s="1"/>
  <c r="M53" i="1"/>
  <c r="I53" i="1"/>
  <c r="E53" i="1"/>
  <c r="U52" i="1"/>
  <c r="Q52" i="1"/>
  <c r="T52" i="1" s="1"/>
  <c r="M52" i="1"/>
  <c r="I52" i="1"/>
  <c r="E52" i="1"/>
  <c r="U51" i="1"/>
  <c r="Q51" i="1"/>
  <c r="T51" i="1" s="1"/>
  <c r="M51" i="1"/>
  <c r="I51" i="1"/>
  <c r="E51" i="1"/>
  <c r="U50" i="1"/>
  <c r="N50" i="1"/>
  <c r="Q50" i="1" s="1"/>
  <c r="M50" i="1"/>
  <c r="I50" i="1"/>
  <c r="Q49" i="1"/>
  <c r="M49" i="1"/>
  <c r="T49" i="1" s="1"/>
  <c r="I49" i="1"/>
  <c r="S49" i="1" s="1"/>
  <c r="E49" i="1"/>
  <c r="R49" i="1" s="1"/>
  <c r="Q48" i="1"/>
  <c r="M48" i="1"/>
  <c r="T48" i="1" s="1"/>
  <c r="I48" i="1"/>
  <c r="S48" i="1" s="1"/>
  <c r="E48" i="1"/>
  <c r="R48" i="1" s="1"/>
  <c r="Q47" i="1"/>
  <c r="M47" i="1"/>
  <c r="U47" i="1" s="1"/>
  <c r="I47" i="1"/>
  <c r="S47" i="1" s="1"/>
  <c r="E47" i="1"/>
  <c r="R47" i="1" s="1"/>
  <c r="T46" i="1"/>
  <c r="Q46" i="1"/>
  <c r="M46" i="1"/>
  <c r="U46" i="1" s="1"/>
  <c r="I46" i="1"/>
  <c r="S46" i="1" s="1"/>
  <c r="E46" i="1"/>
  <c r="R46" i="1" s="1"/>
  <c r="Q45" i="1"/>
  <c r="U44" i="1"/>
  <c r="Q44" i="1"/>
  <c r="M44" i="1"/>
  <c r="I44" i="1"/>
  <c r="E44" i="1"/>
  <c r="U43" i="1"/>
  <c r="Q43" i="1"/>
  <c r="M43" i="1"/>
  <c r="I43" i="1"/>
  <c r="E43" i="1"/>
  <c r="U42" i="1"/>
  <c r="Q42" i="1"/>
  <c r="M42" i="1"/>
  <c r="I42" i="1"/>
  <c r="E42" i="1"/>
  <c r="P41" i="1"/>
  <c r="O41" i="1"/>
  <c r="M41" i="1"/>
  <c r="U41" i="1" s="1"/>
  <c r="L41" i="1"/>
  <c r="K41" i="1"/>
  <c r="J41" i="1"/>
  <c r="I41" i="1"/>
  <c r="H41" i="1"/>
  <c r="G41" i="1"/>
  <c r="F41" i="1"/>
  <c r="E41" i="1"/>
  <c r="D41" i="1"/>
  <c r="C41" i="1"/>
  <c r="B41" i="1"/>
  <c r="Q40" i="1"/>
  <c r="Q103" i="1" s="1"/>
  <c r="M40" i="1"/>
  <c r="I40" i="1"/>
  <c r="E40" i="1"/>
  <c r="U39" i="1"/>
  <c r="Q39" i="1"/>
  <c r="M39" i="1"/>
  <c r="I39" i="1"/>
  <c r="E39" i="1"/>
  <c r="U38" i="1"/>
  <c r="Q38" i="1"/>
  <c r="M38" i="1"/>
  <c r="I38" i="1"/>
  <c r="E38" i="1"/>
  <c r="U37" i="1"/>
  <c r="Q37" i="1"/>
  <c r="M37" i="1"/>
  <c r="I37" i="1"/>
  <c r="E37" i="1"/>
  <c r="Q36" i="1"/>
  <c r="P36" i="1"/>
  <c r="O36" i="1"/>
  <c r="N36" i="1"/>
  <c r="M36" i="1"/>
  <c r="U36" i="1" s="1"/>
  <c r="L36" i="1"/>
  <c r="K36" i="1"/>
  <c r="J36" i="1"/>
  <c r="I36" i="1"/>
  <c r="H36" i="1"/>
  <c r="G36" i="1"/>
  <c r="F36" i="1"/>
  <c r="E36" i="1"/>
  <c r="D36" i="1"/>
  <c r="C36" i="1"/>
  <c r="B36" i="1"/>
  <c r="U35" i="1"/>
  <c r="T35" i="1"/>
  <c r="S35" i="1"/>
  <c r="E35" i="1"/>
  <c r="R35" i="1" s="1"/>
  <c r="N34" i="1"/>
  <c r="Q34" i="1" s="1"/>
  <c r="M34" i="1"/>
  <c r="U34" i="1" s="1"/>
  <c r="I34" i="1"/>
  <c r="E34" i="1"/>
  <c r="U33" i="1"/>
  <c r="Q33" i="1"/>
  <c r="M33" i="1"/>
  <c r="I33" i="1"/>
  <c r="Q31" i="1"/>
  <c r="M31" i="1"/>
  <c r="I31" i="1"/>
  <c r="Q30" i="1"/>
  <c r="M30" i="1"/>
  <c r="I30" i="1"/>
  <c r="Q28" i="1"/>
  <c r="M28" i="1"/>
  <c r="I28" i="1"/>
  <c r="E28" i="1"/>
  <c r="S26" i="1"/>
  <c r="Q26" i="1"/>
  <c r="M26" i="1"/>
  <c r="M25" i="1" s="1"/>
  <c r="I26" i="1"/>
  <c r="E26" i="1"/>
  <c r="E25" i="1" s="1"/>
  <c r="P25" i="1"/>
  <c r="O25" i="1"/>
  <c r="L25" i="1"/>
  <c r="K25" i="1"/>
  <c r="J25" i="1"/>
  <c r="H25" i="1"/>
  <c r="G25" i="1"/>
  <c r="F25" i="1"/>
  <c r="D25" i="1"/>
  <c r="C25" i="1"/>
  <c r="B25" i="1"/>
  <c r="S24" i="1"/>
  <c r="Q24" i="1"/>
  <c r="M24" i="1"/>
  <c r="I24" i="1"/>
  <c r="Q23" i="1"/>
  <c r="S23" i="1" s="1"/>
  <c r="M23" i="1"/>
  <c r="U23" i="1" s="1"/>
  <c r="I23" i="1"/>
  <c r="N23" i="1" s="1"/>
  <c r="N17" i="1" s="1"/>
  <c r="U22" i="1"/>
  <c r="Q22" i="1"/>
  <c r="S22" i="1" s="1"/>
  <c r="M22" i="1"/>
  <c r="I22" i="1"/>
  <c r="E22" i="1"/>
  <c r="Q21" i="1"/>
  <c r="S21" i="1" s="1"/>
  <c r="M21" i="1"/>
  <c r="I21" i="1"/>
  <c r="U21" i="1" s="1"/>
  <c r="E21" i="1"/>
  <c r="U20" i="1"/>
  <c r="Q20" i="1"/>
  <c r="M20" i="1"/>
  <c r="I20" i="1"/>
  <c r="E20" i="1"/>
  <c r="Q19" i="1"/>
  <c r="M19" i="1"/>
  <c r="I19" i="1"/>
  <c r="U19" i="1" s="1"/>
  <c r="E19" i="1"/>
  <c r="Q18" i="1"/>
  <c r="M18" i="1"/>
  <c r="I18" i="1"/>
  <c r="U18" i="1" s="1"/>
  <c r="E18" i="1"/>
  <c r="P17" i="1"/>
  <c r="O17" i="1"/>
  <c r="L17" i="1"/>
  <c r="K17" i="1"/>
  <c r="J17" i="1"/>
  <c r="H17" i="1"/>
  <c r="G17" i="1"/>
  <c r="F17" i="1"/>
  <c r="E17" i="1"/>
  <c r="D17" i="1"/>
  <c r="C17" i="1"/>
  <c r="B17" i="1"/>
  <c r="Q16" i="1"/>
  <c r="M16" i="1"/>
  <c r="U16" i="1" s="1"/>
  <c r="I16" i="1"/>
  <c r="S16" i="1" s="1"/>
  <c r="E16" i="1"/>
  <c r="R16" i="1" s="1"/>
  <c r="Q15" i="1"/>
  <c r="M15" i="1"/>
  <c r="U15" i="1" s="1"/>
  <c r="I15" i="1"/>
  <c r="S15" i="1" s="1"/>
  <c r="E15" i="1"/>
  <c r="E11" i="1" s="1"/>
  <c r="Q13" i="1"/>
  <c r="M13" i="1"/>
  <c r="U13" i="1" s="1"/>
  <c r="I13" i="1"/>
  <c r="E13" i="1"/>
  <c r="S12" i="1"/>
  <c r="Q12" i="1"/>
  <c r="M12" i="1"/>
  <c r="M11" i="1" s="1"/>
  <c r="I12" i="1"/>
  <c r="P11" i="1"/>
  <c r="O11" i="1"/>
  <c r="O98" i="1" s="1"/>
  <c r="N11" i="1"/>
  <c r="L11" i="1"/>
  <c r="K11" i="1"/>
  <c r="K98" i="1" s="1"/>
  <c r="J11" i="1"/>
  <c r="J98" i="1" s="1"/>
  <c r="I11" i="1"/>
  <c r="H11" i="1"/>
  <c r="G11" i="1"/>
  <c r="G98" i="1" s="1"/>
  <c r="F11" i="1"/>
  <c r="F98" i="1" s="1"/>
  <c r="D11" i="1"/>
  <c r="C11" i="1"/>
  <c r="C98" i="1" s="1"/>
  <c r="B11" i="1"/>
  <c r="B98" i="1" s="1"/>
  <c r="U11" i="1" l="1"/>
  <c r="T12" i="1"/>
  <c r="I17" i="1"/>
  <c r="T37" i="1"/>
  <c r="S37" i="1"/>
  <c r="R37" i="1"/>
  <c r="T43" i="1"/>
  <c r="S43" i="1"/>
  <c r="R43" i="1"/>
  <c r="U74" i="1"/>
  <c r="R92" i="1"/>
  <c r="S92" i="1"/>
  <c r="T92" i="1"/>
  <c r="S18" i="1"/>
  <c r="U24" i="1"/>
  <c r="M17" i="1"/>
  <c r="U17" i="1" s="1"/>
  <c r="N25" i="1"/>
  <c r="I25" i="1"/>
  <c r="U25" i="1" s="1"/>
  <c r="T38" i="1"/>
  <c r="S38" i="1"/>
  <c r="R38" i="1"/>
  <c r="T44" i="1"/>
  <c r="S44" i="1"/>
  <c r="R44" i="1"/>
  <c r="R15" i="1"/>
  <c r="Q25" i="1"/>
  <c r="S34" i="1"/>
  <c r="T36" i="1"/>
  <c r="S36" i="1"/>
  <c r="R36" i="1"/>
  <c r="T42" i="1"/>
  <c r="S42" i="1"/>
  <c r="R42" i="1"/>
  <c r="T50" i="1"/>
  <c r="S50" i="1"/>
  <c r="N98" i="1"/>
  <c r="U12" i="1"/>
  <c r="T13" i="1"/>
  <c r="Q11" i="1"/>
  <c r="S13" i="1"/>
  <c r="Q17" i="1"/>
  <c r="S19" i="1"/>
  <c r="S20" i="1"/>
  <c r="S33" i="1"/>
  <c r="T39" i="1"/>
  <c r="S39" i="1"/>
  <c r="R39" i="1"/>
  <c r="Q41" i="1"/>
  <c r="T47" i="1"/>
  <c r="S70" i="1"/>
  <c r="S71" i="1"/>
  <c r="S77" i="1"/>
  <c r="T85" i="1"/>
  <c r="T88" i="1"/>
  <c r="S94" i="1"/>
  <c r="U26" i="1"/>
  <c r="N41" i="1"/>
  <c r="U48" i="1"/>
  <c r="U49" i="1"/>
  <c r="R51" i="1"/>
  <c r="R52" i="1"/>
  <c r="R53" i="1"/>
  <c r="R54" i="1"/>
  <c r="E58" i="1"/>
  <c r="E98" i="1" s="1"/>
  <c r="M58" i="1"/>
  <c r="U58" i="1" s="1"/>
  <c r="Q58" i="1"/>
  <c r="R60" i="1"/>
  <c r="R62" i="1"/>
  <c r="R63" i="1"/>
  <c r="R64" i="1"/>
  <c r="T70" i="1"/>
  <c r="T71" i="1"/>
  <c r="E74" i="1"/>
  <c r="I74" i="1"/>
  <c r="Q74" i="1"/>
  <c r="T76" i="1"/>
  <c r="T77" i="1"/>
  <c r="U79" i="1"/>
  <c r="U80" i="1"/>
  <c r="S81" i="1"/>
  <c r="U83" i="1"/>
  <c r="E87" i="1"/>
  <c r="I87" i="1"/>
  <c r="I98" i="1" s="1"/>
  <c r="M87" i="1"/>
  <c r="U87" i="1" s="1"/>
  <c r="Q87" i="1"/>
  <c r="R90" i="1"/>
  <c r="T94" i="1"/>
  <c r="S76" i="1"/>
  <c r="T15" i="1"/>
  <c r="S51" i="1"/>
  <c r="S52" i="1"/>
  <c r="S53" i="1"/>
  <c r="S54" i="1"/>
  <c r="S60" i="1"/>
  <c r="S62" i="1"/>
  <c r="S63" i="1"/>
  <c r="S64" i="1"/>
  <c r="T67" i="1"/>
  <c r="T68" i="1"/>
  <c r="T69" i="1"/>
  <c r="N87" i="1"/>
  <c r="S90" i="1"/>
  <c r="U56" i="1"/>
  <c r="T41" i="1" l="1"/>
  <c r="S41" i="1"/>
  <c r="R41" i="1"/>
  <c r="S74" i="1"/>
  <c r="T74" i="1"/>
  <c r="R74" i="1"/>
  <c r="R11" i="1"/>
  <c r="Q98" i="1"/>
  <c r="T11" i="1"/>
  <c r="S11" i="1"/>
  <c r="S58" i="1"/>
  <c r="R58" i="1"/>
  <c r="T58" i="1"/>
  <c r="M98" i="1"/>
  <c r="U98" i="1" s="1"/>
  <c r="S87" i="1"/>
  <c r="T87" i="1"/>
  <c r="R87" i="1"/>
  <c r="R17" i="1"/>
  <c r="T17" i="1"/>
  <c r="S17" i="1"/>
  <c r="T25" i="1"/>
  <c r="S25" i="1"/>
  <c r="R25" i="1"/>
  <c r="S98" i="1" l="1"/>
  <c r="R98" i="1"/>
  <c r="T98" i="1"/>
</calcChain>
</file>

<file path=xl/sharedStrings.xml><?xml version="1.0" encoding="utf-8"?>
<sst xmlns="http://schemas.openxmlformats.org/spreadsheetml/2006/main" count="115" uniqueCount="96">
  <si>
    <t>ПРИЛОЖЕНИЕ № 4</t>
  </si>
  <si>
    <t>СПРАВКА</t>
  </si>
  <si>
    <t>за разходите по функции и дейности към Общинска администрация по бюджет 2022 г. и  бюджет 2023 г.</t>
  </si>
  <si>
    <t>ФУНКЦИИ И ДЕЙНОСТИ КЪМ 
ОБЩИНСКА АДМИНИСТРАЦИЯ</t>
  </si>
  <si>
    <t xml:space="preserve">     БЮДЖЕТ 2009 Г.</t>
  </si>
  <si>
    <t xml:space="preserve"> УТОЧНЕН ПЛАН 2022 Г.</t>
  </si>
  <si>
    <t xml:space="preserve">  ИЗПЪЛНЕНИЕ 2022 Г.</t>
  </si>
  <si>
    <t xml:space="preserve">     БЮДЖЕТ 2023 Г.</t>
  </si>
  <si>
    <t>РЪСТ</t>
  </si>
  <si>
    <t xml:space="preserve">% НА </t>
  </si>
  <si>
    <t>ДЪРЖ.</t>
  </si>
  <si>
    <t>ДДДМП</t>
  </si>
  <si>
    <t>МЕСТНИ</t>
  </si>
  <si>
    <t>ОБЩО</t>
  </si>
  <si>
    <t>к.17/к.5</t>
  </si>
  <si>
    <t>к.13/к.5</t>
  </si>
  <si>
    <t>к13/к.9</t>
  </si>
  <si>
    <t>ИЗПЪЛН</t>
  </si>
  <si>
    <t>І.ОБЩИ ДЪРЖАВНИ СЛУЖБИ</t>
  </si>
  <si>
    <t>1. СЛУЖБИ И ДЕЙНОСТИ ПО ИЗБОРИТЕ</t>
  </si>
  <si>
    <t xml:space="preserve">2. ОБЩИНСКА АДМИНИСТРАЦИЯ </t>
  </si>
  <si>
    <t>2. ОБЩИНСКИ СЪВЕТ</t>
  </si>
  <si>
    <t>4. СТАТИСТИЧЕСКИ ИНСТИТУТИ, СЛУЖБИ, 
СОЦИОЛОГИЧЕСКИ ПРОУЧВАНИЯ И АНКЕТИ</t>
  </si>
  <si>
    <t>ІІ.ОТБРАНА И СИГУРНОСТ</t>
  </si>
  <si>
    <t>1. ДРУГИ ДЕЙН. ПО ОТБРАНАТА</t>
  </si>
  <si>
    <t>1. ДРУГИ ДЕЙНОСТИ ПО ОТБРАНАТА</t>
  </si>
  <si>
    <t>2. ДРУГИ ДЕЙНОСТИ ПО ВЪТР. СИГУРНОСТ</t>
  </si>
  <si>
    <t>4. ПРЕВ.ДЕЙН.ЗА НАМАЛ.ВРЕДНИТЕ ПОСЛ. 
ОТ КРИЗИ, БЕДСТВИЯ И АВАРИИ</t>
  </si>
  <si>
    <t>3. ОТБРАНИТЕЛНО-МОБИЛИЗАЦИОННА
ПОДГОТОВКА, ПОДДЪРЖАНЕ НА ЗАПАСИ И
МОЩНОСТИ</t>
  </si>
  <si>
    <t>4. ЛИКВИДИРАНЕ НА ПОСЛЕДИЦИ ОТ
 БЕДСТВИЯ</t>
  </si>
  <si>
    <t>5. ДОБРОВОЛНИ ФОРМИРОВАНИЯ</t>
  </si>
  <si>
    <t>ІІІ. ОБРАЗОВАНИЕ</t>
  </si>
  <si>
    <t>1. ОБЩООБРАЗОВАТЕЛНИ УЧИЛИЩА</t>
  </si>
  <si>
    <t>2. ПРОФЕС. ГИМНАЗИИ И ПАРАЛЕЛКИ</t>
  </si>
  <si>
    <t>3. ОБЩЕЖИТИЯ</t>
  </si>
  <si>
    <t>3. ДЕТСКИ ГРАДИНИ</t>
  </si>
  <si>
    <t>4.ДРУГИ ДЕЙНОСТИ ЗА МЛАДЕЖТА</t>
  </si>
  <si>
    <t>5. ДРУГИ ДЕЙНОСТИ ПО ОБРАЗОВАНИЕТО</t>
  </si>
  <si>
    <t>в т.ч. РЕЗЕРВ</t>
  </si>
  <si>
    <t>ІV.ЗДРАВЕОПАЗВАНЕ</t>
  </si>
  <si>
    <t>1. ОБЩИНСКИ БОЛНИЦИ</t>
  </si>
  <si>
    <t>1. ЗДРАВНИ КАБИНЕТИ</t>
  </si>
  <si>
    <t>2. ДРУГИ ДЕЙН. ПО ЗДРАВЕОПАЗВАНЕТО</t>
  </si>
  <si>
    <t>3. ОБЩИНСКИ БОЛНИЦИ</t>
  </si>
  <si>
    <t>V.СОЦ.ОСИГУР., ПОДПОМ. И ГРИЖИ</t>
  </si>
  <si>
    <t>1. КЛУБОВЕ НА ПЕНСИОНЕРА</t>
  </si>
  <si>
    <t>2. ЦЕНТЪР ЗА ОБЩЕСТВЕНА ПОДКРЕПА</t>
  </si>
  <si>
    <t>3. ПРОГРАМИ ВРЕМЕННА ЗАЕТОСТ</t>
  </si>
  <si>
    <t>4. ПРЕХОДНИ ЖИЛИЩА</t>
  </si>
  <si>
    <t>4. ДНЕВНИ ЦЕНТРОВЕ ЗА СТАРИ ХОРА</t>
  </si>
  <si>
    <t>5. ДНЕВ. ЦЕНТРОВЕ ЗА ЛИЦА С УВРЕЖДАНИЯ</t>
  </si>
  <si>
    <t>6. ЗАЩИТЕНИ ЖИЛИЩА</t>
  </si>
  <si>
    <t>7. ЛИЧЕН АСИСТЕНТ</t>
  </si>
  <si>
    <t>8. ДОМОВЕ ЗА ПЪЛН. ЛИЦА С УВРЕЖДАНИЯ</t>
  </si>
  <si>
    <t>8. ДОМОВЕ ЗА ВЪЗРАСТНИ С ПСИХ.РАЗСТР.</t>
  </si>
  <si>
    <t>6. ДНЕВНИ ЦЕНТРОВЕ</t>
  </si>
  <si>
    <t>7. ЗАЩИТЕНИ ЖИЛИЩА</t>
  </si>
  <si>
    <t>9. ДР. ДЕЙНОСТИ ЗА ОСИГУР. НА ЗАЕТОСТ</t>
  </si>
  <si>
    <t>10. ЦЕНТРОВЕ ЗА СОЦ.РЕХАБИЛИТАЦИЯ</t>
  </si>
  <si>
    <t>11. ПРЕХОДНИ ЖИЛИЩА</t>
  </si>
  <si>
    <t>VІ.ЖИЛ.СТРОИТ., БКС И ОП. ОК.СРЕДА</t>
  </si>
  <si>
    <t>1. ВОДОСНАБДЯВАНЕ И КАНАЛИЗАЦИЯ</t>
  </si>
  <si>
    <t>2. ОСВЕТЛЕНИЕ УЛИЦИ И ПЛОЩАДИ</t>
  </si>
  <si>
    <t>3. ИЗГРАЖДАНЕ, РЕМОНТ И ПОДДЪРЖАНЕ
 НА УЛИЧНАТА МРЕЖА</t>
  </si>
  <si>
    <t>4. ДРУГИ ДЕЙН. ПО ЖИЛ. СТРОИТЕЛСТВО</t>
  </si>
  <si>
    <t>4. ОЗЕЛЕНЯВАНЕ</t>
  </si>
  <si>
    <t>5. ОЗЕЛЕНЯВАНЕ</t>
  </si>
  <si>
    <t>6. ЧИСТОТА</t>
  </si>
  <si>
    <t>5. МЕЖДУНАРОДНИ ПРОГРАМИ</t>
  </si>
  <si>
    <t>7. ДРУГИ ДЕЙНОСТИ БЛАГОУСТР. И ООС</t>
  </si>
  <si>
    <t>VІІ.ПОЧ.ДЕЛО,КУЛТУРА И РЕЛИГ.ДЕЙН.</t>
  </si>
  <si>
    <t>1. ФИЗКУЛТУРА И СПОРТ</t>
  </si>
  <si>
    <t>2. МЕЖДУНАРОДНИ ПРОГРАМИ</t>
  </si>
  <si>
    <t>3. ОРКЕСТРИ И АНСАМБЛИ</t>
  </si>
  <si>
    <t>2. СПОРТНИ БАЗИ И СПОРТ ЗА ВСИЧКИ</t>
  </si>
  <si>
    <t>3. ЧИТАЛИЩА</t>
  </si>
  <si>
    <t>3. ИСТОРИЧЕСКИ МУЗЕЙ</t>
  </si>
  <si>
    <t>3. КУЛТУРНИ ДЕЙНОСТИ 732</t>
  </si>
  <si>
    <t>4. РАДИОТРАНСЛАЦИОННИ ВЪЗЛИ 741</t>
  </si>
  <si>
    <t>4. ОБРЕДНИ ДОМОВЕ И ЗАЛИ</t>
  </si>
  <si>
    <t>5. ДРУГИ ДЕЙНОСТИ КУЛТУРА</t>
  </si>
  <si>
    <t>VІІІ.ИКОНОМ. ДЕЙНОСТИ И УСЛУГИ</t>
  </si>
  <si>
    <t>1. СЕЛСКО, ГОРСКО СТОПАНСТВО</t>
  </si>
  <si>
    <t>2. УПР.,КОНТР.И РЕГ.ДЕЙН.ТРАНСП.И ПЪТ.</t>
  </si>
  <si>
    <t>3. ПОДДЪРЖАНЕ И РЕМОНТ ПЪТИЩА</t>
  </si>
  <si>
    <t>4. ДРУГИ ДЕЙНОСТИ ПО ТРАНСПОРТА</t>
  </si>
  <si>
    <t>5. ДРУГИ ДЕЙНОСТИ ПО ТУРИЗМА</t>
  </si>
  <si>
    <t>6. ДРУГИ ДЕЙНОСТИ ИКОНОМИКА</t>
  </si>
  <si>
    <t>ІХ.РАЗХОДИ НЕКЛАСИФИЦ.В ДР.ФУНКЦИИ</t>
  </si>
  <si>
    <t>1. РАЗХОДИ ЗА ЛИХВИ</t>
  </si>
  <si>
    <t>ВСИЧКО:</t>
  </si>
  <si>
    <t>резерв</t>
  </si>
  <si>
    <t>ДИРЕКТОР ДИРЕКЦИЯ "МДТБФ":…………………………………</t>
  </si>
  <si>
    <t>КМЕТ:………………………………………</t>
  </si>
  <si>
    <t xml:space="preserve">                                                                /Й.Млъзев/</t>
  </si>
  <si>
    <t xml:space="preserve">                   /Т. Панчев/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</si>
</sst>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0"/>
      <name val="Tahoma"/>
      <family val="2"/>
      <charset val="204"/>
    </font>
    <font>
      <sz val="10"/>
      <color theme="1"/>
      <name val="Tahoma"/>
      <family val="2"/>
      <charset val="204"/>
    </font>
    <font>
      <sz val="14"/>
      <name val="Arial"/>
      <family val="2"/>
      <charset val="204"/>
    </font>
    <font>
      <sz val="14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theme="1"/>
      <name val="Tahoma"/>
      <family val="2"/>
      <charset val="204"/>
    </font>
    <font>
      <b/>
      <sz val="10"/>
      <name val="Tahoma"/>
      <family val="2"/>
    </font>
    <font>
      <sz val="10"/>
      <color rgb="FFFF0000"/>
      <name val="Tahoma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Tahoma"/>
      <family val="2"/>
      <charset val="204"/>
    </font>
    <font>
      <b/>
      <sz val="10"/>
      <color rgb="FFFF000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 applyFill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6" xfId="0" applyFont="1" applyBorder="1" applyAlignment="1">
      <alignment horizontal="left" wrapText="1"/>
    </xf>
    <xf numFmtId="0" fontId="5" fillId="0" borderId="5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/>
    <xf numFmtId="0" fontId="5" fillId="0" borderId="7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6" fillId="0" borderId="5" xfId="0" applyFont="1" applyFill="1" applyBorder="1"/>
    <xf numFmtId="2" fontId="7" fillId="0" borderId="5" xfId="0" applyNumberFormat="1" applyFont="1" applyBorder="1"/>
    <xf numFmtId="2" fontId="5" fillId="0" borderId="5" xfId="0" applyNumberFormat="1" applyFont="1" applyBorder="1"/>
    <xf numFmtId="0" fontId="1" fillId="0" borderId="5" xfId="0" applyFont="1" applyBorder="1"/>
    <xf numFmtId="0" fontId="1" fillId="0" borderId="5" xfId="0" applyFont="1" applyFill="1" applyBorder="1"/>
    <xf numFmtId="0" fontId="8" fillId="0" borderId="5" xfId="0" applyFont="1" applyFill="1" applyBorder="1"/>
    <xf numFmtId="2" fontId="8" fillId="0" borderId="5" xfId="0" applyNumberFormat="1" applyFont="1" applyBorder="1"/>
    <xf numFmtId="2" fontId="1" fillId="0" borderId="5" xfId="0" applyNumberFormat="1" applyFont="1" applyBorder="1"/>
    <xf numFmtId="0" fontId="9" fillId="0" borderId="0" xfId="0" applyFont="1"/>
    <xf numFmtId="0" fontId="2" fillId="0" borderId="5" xfId="0" applyFont="1" applyFill="1" applyBorder="1"/>
    <xf numFmtId="0" fontId="1" fillId="0" borderId="5" xfId="0" applyFont="1" applyBorder="1" applyAlignment="1">
      <alignment wrapText="1"/>
    </xf>
    <xf numFmtId="0" fontId="1" fillId="0" borderId="6" xfId="0" applyFont="1" applyFill="1" applyBorder="1"/>
    <xf numFmtId="0" fontId="1" fillId="0" borderId="5" xfId="0" applyFont="1" applyFill="1" applyBorder="1" applyAlignment="1">
      <alignment wrapText="1"/>
    </xf>
    <xf numFmtId="0" fontId="10" fillId="0" borderId="0" xfId="0" applyFont="1"/>
    <xf numFmtId="0" fontId="11" fillId="0" borderId="5" xfId="0" applyFont="1" applyBorder="1"/>
    <xf numFmtId="0" fontId="12" fillId="0" borderId="5" xfId="0" applyFont="1" applyFill="1" applyBorder="1"/>
    <xf numFmtId="2" fontId="12" fillId="0" borderId="5" xfId="0" applyNumberFormat="1" applyFont="1" applyBorder="1"/>
    <xf numFmtId="0" fontId="8" fillId="0" borderId="5" xfId="0" applyFont="1" applyBorder="1"/>
    <xf numFmtId="0" fontId="1" fillId="2" borderId="5" xfId="0" applyFont="1" applyFill="1" applyBorder="1"/>
    <xf numFmtId="0" fontId="5" fillId="0" borderId="5" xfId="0" applyFont="1" applyBorder="1" applyAlignment="1">
      <alignment horizontal="right"/>
    </xf>
    <xf numFmtId="2" fontId="5" fillId="0" borderId="5" xfId="0" applyNumberFormat="1" applyFont="1" applyFill="1" applyBorder="1"/>
    <xf numFmtId="0" fontId="5" fillId="0" borderId="0" xfId="0" applyFont="1" applyFill="1"/>
    <xf numFmtId="0" fontId="0" fillId="0" borderId="0" xfId="0" applyFill="1"/>
    <xf numFmtId="0" fontId="0" fillId="0" borderId="0" xfId="0" applyFont="1" applyFill="1"/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9"/>
  <sheetViews>
    <sheetView tabSelected="1" workbookViewId="0">
      <selection activeCell="A10" sqref="A10"/>
    </sheetView>
  </sheetViews>
  <sheetFormatPr defaultRowHeight="15" x14ac:dyDescent="0.25"/>
  <cols>
    <col min="1" max="1" width="39.42578125" style="1" customWidth="1"/>
    <col min="2" max="2" width="9.28515625" style="1" hidden="1" customWidth="1"/>
    <col min="3" max="3" width="7.85546875" style="1" hidden="1" customWidth="1"/>
    <col min="4" max="4" width="9" style="1" hidden="1" customWidth="1"/>
    <col min="5" max="5" width="8.85546875" hidden="1" customWidth="1"/>
    <col min="6" max="6" width="9.140625" style="2"/>
    <col min="7" max="7" width="9.5703125" style="2" customWidth="1"/>
    <col min="8" max="8" width="10.5703125" style="3" customWidth="1"/>
    <col min="9" max="9" width="11" style="2" customWidth="1"/>
    <col min="10" max="10" width="8.85546875" style="2" customWidth="1"/>
    <col min="11" max="11" width="7.7109375" style="2" customWidth="1"/>
    <col min="12" max="12" width="8.85546875" style="2" customWidth="1"/>
    <col min="13" max="13" width="10.7109375" style="2" customWidth="1"/>
    <col min="14" max="14" width="9.140625" style="3"/>
    <col min="15" max="15" width="7.7109375" style="2" customWidth="1"/>
    <col min="16" max="16" width="10.140625" style="2" customWidth="1"/>
    <col min="17" max="17" width="10.85546875" style="2" customWidth="1"/>
    <col min="18" max="18" width="0.28515625" style="1" hidden="1" customWidth="1"/>
    <col min="19" max="19" width="8.85546875" style="1" customWidth="1"/>
    <col min="20" max="20" width="9" style="1" customWidth="1"/>
    <col min="21" max="21" width="8.7109375" style="1" customWidth="1"/>
    <col min="257" max="257" width="39.42578125" customWidth="1"/>
    <col min="258" max="261" width="0" hidden="1" customWidth="1"/>
    <col min="263" max="263" width="9.5703125" customWidth="1"/>
    <col min="264" max="264" width="8.85546875" customWidth="1"/>
    <col min="265" max="265" width="9" customWidth="1"/>
    <col min="266" max="266" width="8.85546875" customWidth="1"/>
    <col min="267" max="267" width="7.7109375" customWidth="1"/>
    <col min="268" max="269" width="8.85546875" customWidth="1"/>
    <col min="271" max="271" width="7.7109375" customWidth="1"/>
    <col min="272" max="272" width="9" customWidth="1"/>
    <col min="273" max="273" width="9.28515625" customWidth="1"/>
    <col min="274" max="274" width="0" hidden="1" customWidth="1"/>
    <col min="275" max="275" width="8.85546875" customWidth="1"/>
    <col min="276" max="276" width="9" customWidth="1"/>
    <col min="277" max="277" width="8.7109375" customWidth="1"/>
    <col min="513" max="513" width="39.42578125" customWidth="1"/>
    <col min="514" max="517" width="0" hidden="1" customWidth="1"/>
    <col min="519" max="519" width="9.5703125" customWidth="1"/>
    <col min="520" max="520" width="8.85546875" customWidth="1"/>
    <col min="521" max="521" width="9" customWidth="1"/>
    <col min="522" max="522" width="8.85546875" customWidth="1"/>
    <col min="523" max="523" width="7.7109375" customWidth="1"/>
    <col min="524" max="525" width="8.85546875" customWidth="1"/>
    <col min="527" max="527" width="7.7109375" customWidth="1"/>
    <col min="528" max="528" width="9" customWidth="1"/>
    <col min="529" max="529" width="9.28515625" customWidth="1"/>
    <col min="530" max="530" width="0" hidden="1" customWidth="1"/>
    <col min="531" max="531" width="8.85546875" customWidth="1"/>
    <col min="532" max="532" width="9" customWidth="1"/>
    <col min="533" max="533" width="8.7109375" customWidth="1"/>
    <col min="769" max="769" width="39.42578125" customWidth="1"/>
    <col min="770" max="773" width="0" hidden="1" customWidth="1"/>
    <col min="775" max="775" width="9.5703125" customWidth="1"/>
    <col min="776" max="776" width="8.85546875" customWidth="1"/>
    <col min="777" max="777" width="9" customWidth="1"/>
    <col min="778" max="778" width="8.85546875" customWidth="1"/>
    <col min="779" max="779" width="7.7109375" customWidth="1"/>
    <col min="780" max="781" width="8.85546875" customWidth="1"/>
    <col min="783" max="783" width="7.7109375" customWidth="1"/>
    <col min="784" max="784" width="9" customWidth="1"/>
    <col min="785" max="785" width="9.28515625" customWidth="1"/>
    <col min="786" max="786" width="0" hidden="1" customWidth="1"/>
    <col min="787" max="787" width="8.85546875" customWidth="1"/>
    <col min="788" max="788" width="9" customWidth="1"/>
    <col min="789" max="789" width="8.7109375" customWidth="1"/>
    <col min="1025" max="1025" width="39.42578125" customWidth="1"/>
    <col min="1026" max="1029" width="0" hidden="1" customWidth="1"/>
    <col min="1031" max="1031" width="9.5703125" customWidth="1"/>
    <col min="1032" max="1032" width="8.85546875" customWidth="1"/>
    <col min="1033" max="1033" width="9" customWidth="1"/>
    <col min="1034" max="1034" width="8.85546875" customWidth="1"/>
    <col min="1035" max="1035" width="7.7109375" customWidth="1"/>
    <col min="1036" max="1037" width="8.85546875" customWidth="1"/>
    <col min="1039" max="1039" width="7.7109375" customWidth="1"/>
    <col min="1040" max="1040" width="9" customWidth="1"/>
    <col min="1041" max="1041" width="9.28515625" customWidth="1"/>
    <col min="1042" max="1042" width="0" hidden="1" customWidth="1"/>
    <col min="1043" max="1043" width="8.85546875" customWidth="1"/>
    <col min="1044" max="1044" width="9" customWidth="1"/>
    <col min="1045" max="1045" width="8.7109375" customWidth="1"/>
    <col min="1281" max="1281" width="39.42578125" customWidth="1"/>
    <col min="1282" max="1285" width="0" hidden="1" customWidth="1"/>
    <col min="1287" max="1287" width="9.5703125" customWidth="1"/>
    <col min="1288" max="1288" width="8.85546875" customWidth="1"/>
    <col min="1289" max="1289" width="9" customWidth="1"/>
    <col min="1290" max="1290" width="8.85546875" customWidth="1"/>
    <col min="1291" max="1291" width="7.7109375" customWidth="1"/>
    <col min="1292" max="1293" width="8.85546875" customWidth="1"/>
    <col min="1295" max="1295" width="7.7109375" customWidth="1"/>
    <col min="1296" max="1296" width="9" customWidth="1"/>
    <col min="1297" max="1297" width="9.28515625" customWidth="1"/>
    <col min="1298" max="1298" width="0" hidden="1" customWidth="1"/>
    <col min="1299" max="1299" width="8.85546875" customWidth="1"/>
    <col min="1300" max="1300" width="9" customWidth="1"/>
    <col min="1301" max="1301" width="8.7109375" customWidth="1"/>
    <col min="1537" max="1537" width="39.42578125" customWidth="1"/>
    <col min="1538" max="1541" width="0" hidden="1" customWidth="1"/>
    <col min="1543" max="1543" width="9.5703125" customWidth="1"/>
    <col min="1544" max="1544" width="8.85546875" customWidth="1"/>
    <col min="1545" max="1545" width="9" customWidth="1"/>
    <col min="1546" max="1546" width="8.85546875" customWidth="1"/>
    <col min="1547" max="1547" width="7.7109375" customWidth="1"/>
    <col min="1548" max="1549" width="8.85546875" customWidth="1"/>
    <col min="1551" max="1551" width="7.7109375" customWidth="1"/>
    <col min="1552" max="1552" width="9" customWidth="1"/>
    <col min="1553" max="1553" width="9.28515625" customWidth="1"/>
    <col min="1554" max="1554" width="0" hidden="1" customWidth="1"/>
    <col min="1555" max="1555" width="8.85546875" customWidth="1"/>
    <col min="1556" max="1556" width="9" customWidth="1"/>
    <col min="1557" max="1557" width="8.7109375" customWidth="1"/>
    <col min="1793" max="1793" width="39.42578125" customWidth="1"/>
    <col min="1794" max="1797" width="0" hidden="1" customWidth="1"/>
    <col min="1799" max="1799" width="9.5703125" customWidth="1"/>
    <col min="1800" max="1800" width="8.85546875" customWidth="1"/>
    <col min="1801" max="1801" width="9" customWidth="1"/>
    <col min="1802" max="1802" width="8.85546875" customWidth="1"/>
    <col min="1803" max="1803" width="7.7109375" customWidth="1"/>
    <col min="1804" max="1805" width="8.85546875" customWidth="1"/>
    <col min="1807" max="1807" width="7.7109375" customWidth="1"/>
    <col min="1808" max="1808" width="9" customWidth="1"/>
    <col min="1809" max="1809" width="9.28515625" customWidth="1"/>
    <col min="1810" max="1810" width="0" hidden="1" customWidth="1"/>
    <col min="1811" max="1811" width="8.85546875" customWidth="1"/>
    <col min="1812" max="1812" width="9" customWidth="1"/>
    <col min="1813" max="1813" width="8.7109375" customWidth="1"/>
    <col min="2049" max="2049" width="39.42578125" customWidth="1"/>
    <col min="2050" max="2053" width="0" hidden="1" customWidth="1"/>
    <col min="2055" max="2055" width="9.5703125" customWidth="1"/>
    <col min="2056" max="2056" width="8.85546875" customWidth="1"/>
    <col min="2057" max="2057" width="9" customWidth="1"/>
    <col min="2058" max="2058" width="8.85546875" customWidth="1"/>
    <col min="2059" max="2059" width="7.7109375" customWidth="1"/>
    <col min="2060" max="2061" width="8.85546875" customWidth="1"/>
    <col min="2063" max="2063" width="7.7109375" customWidth="1"/>
    <col min="2064" max="2064" width="9" customWidth="1"/>
    <col min="2065" max="2065" width="9.28515625" customWidth="1"/>
    <col min="2066" max="2066" width="0" hidden="1" customWidth="1"/>
    <col min="2067" max="2067" width="8.85546875" customWidth="1"/>
    <col min="2068" max="2068" width="9" customWidth="1"/>
    <col min="2069" max="2069" width="8.7109375" customWidth="1"/>
    <col min="2305" max="2305" width="39.42578125" customWidth="1"/>
    <col min="2306" max="2309" width="0" hidden="1" customWidth="1"/>
    <col min="2311" max="2311" width="9.5703125" customWidth="1"/>
    <col min="2312" max="2312" width="8.85546875" customWidth="1"/>
    <col min="2313" max="2313" width="9" customWidth="1"/>
    <col min="2314" max="2314" width="8.85546875" customWidth="1"/>
    <col min="2315" max="2315" width="7.7109375" customWidth="1"/>
    <col min="2316" max="2317" width="8.85546875" customWidth="1"/>
    <col min="2319" max="2319" width="7.7109375" customWidth="1"/>
    <col min="2320" max="2320" width="9" customWidth="1"/>
    <col min="2321" max="2321" width="9.28515625" customWidth="1"/>
    <col min="2322" max="2322" width="0" hidden="1" customWidth="1"/>
    <col min="2323" max="2323" width="8.85546875" customWidth="1"/>
    <col min="2324" max="2324" width="9" customWidth="1"/>
    <col min="2325" max="2325" width="8.7109375" customWidth="1"/>
    <col min="2561" max="2561" width="39.42578125" customWidth="1"/>
    <col min="2562" max="2565" width="0" hidden="1" customWidth="1"/>
    <col min="2567" max="2567" width="9.5703125" customWidth="1"/>
    <col min="2568" max="2568" width="8.85546875" customWidth="1"/>
    <col min="2569" max="2569" width="9" customWidth="1"/>
    <col min="2570" max="2570" width="8.85546875" customWidth="1"/>
    <col min="2571" max="2571" width="7.7109375" customWidth="1"/>
    <col min="2572" max="2573" width="8.85546875" customWidth="1"/>
    <col min="2575" max="2575" width="7.7109375" customWidth="1"/>
    <col min="2576" max="2576" width="9" customWidth="1"/>
    <col min="2577" max="2577" width="9.28515625" customWidth="1"/>
    <col min="2578" max="2578" width="0" hidden="1" customWidth="1"/>
    <col min="2579" max="2579" width="8.85546875" customWidth="1"/>
    <col min="2580" max="2580" width="9" customWidth="1"/>
    <col min="2581" max="2581" width="8.7109375" customWidth="1"/>
    <col min="2817" max="2817" width="39.42578125" customWidth="1"/>
    <col min="2818" max="2821" width="0" hidden="1" customWidth="1"/>
    <col min="2823" max="2823" width="9.5703125" customWidth="1"/>
    <col min="2824" max="2824" width="8.85546875" customWidth="1"/>
    <col min="2825" max="2825" width="9" customWidth="1"/>
    <col min="2826" max="2826" width="8.85546875" customWidth="1"/>
    <col min="2827" max="2827" width="7.7109375" customWidth="1"/>
    <col min="2828" max="2829" width="8.85546875" customWidth="1"/>
    <col min="2831" max="2831" width="7.7109375" customWidth="1"/>
    <col min="2832" max="2832" width="9" customWidth="1"/>
    <col min="2833" max="2833" width="9.28515625" customWidth="1"/>
    <col min="2834" max="2834" width="0" hidden="1" customWidth="1"/>
    <col min="2835" max="2835" width="8.85546875" customWidth="1"/>
    <col min="2836" max="2836" width="9" customWidth="1"/>
    <col min="2837" max="2837" width="8.7109375" customWidth="1"/>
    <col min="3073" max="3073" width="39.42578125" customWidth="1"/>
    <col min="3074" max="3077" width="0" hidden="1" customWidth="1"/>
    <col min="3079" max="3079" width="9.5703125" customWidth="1"/>
    <col min="3080" max="3080" width="8.85546875" customWidth="1"/>
    <col min="3081" max="3081" width="9" customWidth="1"/>
    <col min="3082" max="3082" width="8.85546875" customWidth="1"/>
    <col min="3083" max="3083" width="7.7109375" customWidth="1"/>
    <col min="3084" max="3085" width="8.85546875" customWidth="1"/>
    <col min="3087" max="3087" width="7.7109375" customWidth="1"/>
    <col min="3088" max="3088" width="9" customWidth="1"/>
    <col min="3089" max="3089" width="9.28515625" customWidth="1"/>
    <col min="3090" max="3090" width="0" hidden="1" customWidth="1"/>
    <col min="3091" max="3091" width="8.85546875" customWidth="1"/>
    <col min="3092" max="3092" width="9" customWidth="1"/>
    <col min="3093" max="3093" width="8.7109375" customWidth="1"/>
    <col min="3329" max="3329" width="39.42578125" customWidth="1"/>
    <col min="3330" max="3333" width="0" hidden="1" customWidth="1"/>
    <col min="3335" max="3335" width="9.5703125" customWidth="1"/>
    <col min="3336" max="3336" width="8.85546875" customWidth="1"/>
    <col min="3337" max="3337" width="9" customWidth="1"/>
    <col min="3338" max="3338" width="8.85546875" customWidth="1"/>
    <col min="3339" max="3339" width="7.7109375" customWidth="1"/>
    <col min="3340" max="3341" width="8.85546875" customWidth="1"/>
    <col min="3343" max="3343" width="7.7109375" customWidth="1"/>
    <col min="3344" max="3344" width="9" customWidth="1"/>
    <col min="3345" max="3345" width="9.28515625" customWidth="1"/>
    <col min="3346" max="3346" width="0" hidden="1" customWidth="1"/>
    <col min="3347" max="3347" width="8.85546875" customWidth="1"/>
    <col min="3348" max="3348" width="9" customWidth="1"/>
    <col min="3349" max="3349" width="8.7109375" customWidth="1"/>
    <col min="3585" max="3585" width="39.42578125" customWidth="1"/>
    <col min="3586" max="3589" width="0" hidden="1" customWidth="1"/>
    <col min="3591" max="3591" width="9.5703125" customWidth="1"/>
    <col min="3592" max="3592" width="8.85546875" customWidth="1"/>
    <col min="3593" max="3593" width="9" customWidth="1"/>
    <col min="3594" max="3594" width="8.85546875" customWidth="1"/>
    <col min="3595" max="3595" width="7.7109375" customWidth="1"/>
    <col min="3596" max="3597" width="8.85546875" customWidth="1"/>
    <col min="3599" max="3599" width="7.7109375" customWidth="1"/>
    <col min="3600" max="3600" width="9" customWidth="1"/>
    <col min="3601" max="3601" width="9.28515625" customWidth="1"/>
    <col min="3602" max="3602" width="0" hidden="1" customWidth="1"/>
    <col min="3603" max="3603" width="8.85546875" customWidth="1"/>
    <col min="3604" max="3604" width="9" customWidth="1"/>
    <col min="3605" max="3605" width="8.7109375" customWidth="1"/>
    <col min="3841" max="3841" width="39.42578125" customWidth="1"/>
    <col min="3842" max="3845" width="0" hidden="1" customWidth="1"/>
    <col min="3847" max="3847" width="9.5703125" customWidth="1"/>
    <col min="3848" max="3848" width="8.85546875" customWidth="1"/>
    <col min="3849" max="3849" width="9" customWidth="1"/>
    <col min="3850" max="3850" width="8.85546875" customWidth="1"/>
    <col min="3851" max="3851" width="7.7109375" customWidth="1"/>
    <col min="3852" max="3853" width="8.85546875" customWidth="1"/>
    <col min="3855" max="3855" width="7.7109375" customWidth="1"/>
    <col min="3856" max="3856" width="9" customWidth="1"/>
    <col min="3857" max="3857" width="9.28515625" customWidth="1"/>
    <col min="3858" max="3858" width="0" hidden="1" customWidth="1"/>
    <col min="3859" max="3859" width="8.85546875" customWidth="1"/>
    <col min="3860" max="3860" width="9" customWidth="1"/>
    <col min="3861" max="3861" width="8.7109375" customWidth="1"/>
    <col min="4097" max="4097" width="39.42578125" customWidth="1"/>
    <col min="4098" max="4101" width="0" hidden="1" customWidth="1"/>
    <col min="4103" max="4103" width="9.5703125" customWidth="1"/>
    <col min="4104" max="4104" width="8.85546875" customWidth="1"/>
    <col min="4105" max="4105" width="9" customWidth="1"/>
    <col min="4106" max="4106" width="8.85546875" customWidth="1"/>
    <col min="4107" max="4107" width="7.7109375" customWidth="1"/>
    <col min="4108" max="4109" width="8.85546875" customWidth="1"/>
    <col min="4111" max="4111" width="7.7109375" customWidth="1"/>
    <col min="4112" max="4112" width="9" customWidth="1"/>
    <col min="4113" max="4113" width="9.28515625" customWidth="1"/>
    <col min="4114" max="4114" width="0" hidden="1" customWidth="1"/>
    <col min="4115" max="4115" width="8.85546875" customWidth="1"/>
    <col min="4116" max="4116" width="9" customWidth="1"/>
    <col min="4117" max="4117" width="8.7109375" customWidth="1"/>
    <col min="4353" max="4353" width="39.42578125" customWidth="1"/>
    <col min="4354" max="4357" width="0" hidden="1" customWidth="1"/>
    <col min="4359" max="4359" width="9.5703125" customWidth="1"/>
    <col min="4360" max="4360" width="8.85546875" customWidth="1"/>
    <col min="4361" max="4361" width="9" customWidth="1"/>
    <col min="4362" max="4362" width="8.85546875" customWidth="1"/>
    <col min="4363" max="4363" width="7.7109375" customWidth="1"/>
    <col min="4364" max="4365" width="8.85546875" customWidth="1"/>
    <col min="4367" max="4367" width="7.7109375" customWidth="1"/>
    <col min="4368" max="4368" width="9" customWidth="1"/>
    <col min="4369" max="4369" width="9.28515625" customWidth="1"/>
    <col min="4370" max="4370" width="0" hidden="1" customWidth="1"/>
    <col min="4371" max="4371" width="8.85546875" customWidth="1"/>
    <col min="4372" max="4372" width="9" customWidth="1"/>
    <col min="4373" max="4373" width="8.7109375" customWidth="1"/>
    <col min="4609" max="4609" width="39.42578125" customWidth="1"/>
    <col min="4610" max="4613" width="0" hidden="1" customWidth="1"/>
    <col min="4615" max="4615" width="9.5703125" customWidth="1"/>
    <col min="4616" max="4616" width="8.85546875" customWidth="1"/>
    <col min="4617" max="4617" width="9" customWidth="1"/>
    <col min="4618" max="4618" width="8.85546875" customWidth="1"/>
    <col min="4619" max="4619" width="7.7109375" customWidth="1"/>
    <col min="4620" max="4621" width="8.85546875" customWidth="1"/>
    <col min="4623" max="4623" width="7.7109375" customWidth="1"/>
    <col min="4624" max="4624" width="9" customWidth="1"/>
    <col min="4625" max="4625" width="9.28515625" customWidth="1"/>
    <col min="4626" max="4626" width="0" hidden="1" customWidth="1"/>
    <col min="4627" max="4627" width="8.85546875" customWidth="1"/>
    <col min="4628" max="4628" width="9" customWidth="1"/>
    <col min="4629" max="4629" width="8.7109375" customWidth="1"/>
    <col min="4865" max="4865" width="39.42578125" customWidth="1"/>
    <col min="4866" max="4869" width="0" hidden="1" customWidth="1"/>
    <col min="4871" max="4871" width="9.5703125" customWidth="1"/>
    <col min="4872" max="4872" width="8.85546875" customWidth="1"/>
    <col min="4873" max="4873" width="9" customWidth="1"/>
    <col min="4874" max="4874" width="8.85546875" customWidth="1"/>
    <col min="4875" max="4875" width="7.7109375" customWidth="1"/>
    <col min="4876" max="4877" width="8.85546875" customWidth="1"/>
    <col min="4879" max="4879" width="7.7109375" customWidth="1"/>
    <col min="4880" max="4880" width="9" customWidth="1"/>
    <col min="4881" max="4881" width="9.28515625" customWidth="1"/>
    <col min="4882" max="4882" width="0" hidden="1" customWidth="1"/>
    <col min="4883" max="4883" width="8.85546875" customWidth="1"/>
    <col min="4884" max="4884" width="9" customWidth="1"/>
    <col min="4885" max="4885" width="8.7109375" customWidth="1"/>
    <col min="5121" max="5121" width="39.42578125" customWidth="1"/>
    <col min="5122" max="5125" width="0" hidden="1" customWidth="1"/>
    <col min="5127" max="5127" width="9.5703125" customWidth="1"/>
    <col min="5128" max="5128" width="8.85546875" customWidth="1"/>
    <col min="5129" max="5129" width="9" customWidth="1"/>
    <col min="5130" max="5130" width="8.85546875" customWidth="1"/>
    <col min="5131" max="5131" width="7.7109375" customWidth="1"/>
    <col min="5132" max="5133" width="8.85546875" customWidth="1"/>
    <col min="5135" max="5135" width="7.7109375" customWidth="1"/>
    <col min="5136" max="5136" width="9" customWidth="1"/>
    <col min="5137" max="5137" width="9.28515625" customWidth="1"/>
    <col min="5138" max="5138" width="0" hidden="1" customWidth="1"/>
    <col min="5139" max="5139" width="8.85546875" customWidth="1"/>
    <col min="5140" max="5140" width="9" customWidth="1"/>
    <col min="5141" max="5141" width="8.7109375" customWidth="1"/>
    <col min="5377" max="5377" width="39.42578125" customWidth="1"/>
    <col min="5378" max="5381" width="0" hidden="1" customWidth="1"/>
    <col min="5383" max="5383" width="9.5703125" customWidth="1"/>
    <col min="5384" max="5384" width="8.85546875" customWidth="1"/>
    <col min="5385" max="5385" width="9" customWidth="1"/>
    <col min="5386" max="5386" width="8.85546875" customWidth="1"/>
    <col min="5387" max="5387" width="7.7109375" customWidth="1"/>
    <col min="5388" max="5389" width="8.85546875" customWidth="1"/>
    <col min="5391" max="5391" width="7.7109375" customWidth="1"/>
    <col min="5392" max="5392" width="9" customWidth="1"/>
    <col min="5393" max="5393" width="9.28515625" customWidth="1"/>
    <col min="5394" max="5394" width="0" hidden="1" customWidth="1"/>
    <col min="5395" max="5395" width="8.85546875" customWidth="1"/>
    <col min="5396" max="5396" width="9" customWidth="1"/>
    <col min="5397" max="5397" width="8.7109375" customWidth="1"/>
    <col min="5633" max="5633" width="39.42578125" customWidth="1"/>
    <col min="5634" max="5637" width="0" hidden="1" customWidth="1"/>
    <col min="5639" max="5639" width="9.5703125" customWidth="1"/>
    <col min="5640" max="5640" width="8.85546875" customWidth="1"/>
    <col min="5641" max="5641" width="9" customWidth="1"/>
    <col min="5642" max="5642" width="8.85546875" customWidth="1"/>
    <col min="5643" max="5643" width="7.7109375" customWidth="1"/>
    <col min="5644" max="5645" width="8.85546875" customWidth="1"/>
    <col min="5647" max="5647" width="7.7109375" customWidth="1"/>
    <col min="5648" max="5648" width="9" customWidth="1"/>
    <col min="5649" max="5649" width="9.28515625" customWidth="1"/>
    <col min="5650" max="5650" width="0" hidden="1" customWidth="1"/>
    <col min="5651" max="5651" width="8.85546875" customWidth="1"/>
    <col min="5652" max="5652" width="9" customWidth="1"/>
    <col min="5653" max="5653" width="8.7109375" customWidth="1"/>
    <col min="5889" max="5889" width="39.42578125" customWidth="1"/>
    <col min="5890" max="5893" width="0" hidden="1" customWidth="1"/>
    <col min="5895" max="5895" width="9.5703125" customWidth="1"/>
    <col min="5896" max="5896" width="8.85546875" customWidth="1"/>
    <col min="5897" max="5897" width="9" customWidth="1"/>
    <col min="5898" max="5898" width="8.85546875" customWidth="1"/>
    <col min="5899" max="5899" width="7.7109375" customWidth="1"/>
    <col min="5900" max="5901" width="8.85546875" customWidth="1"/>
    <col min="5903" max="5903" width="7.7109375" customWidth="1"/>
    <col min="5904" max="5904" width="9" customWidth="1"/>
    <col min="5905" max="5905" width="9.28515625" customWidth="1"/>
    <col min="5906" max="5906" width="0" hidden="1" customWidth="1"/>
    <col min="5907" max="5907" width="8.85546875" customWidth="1"/>
    <col min="5908" max="5908" width="9" customWidth="1"/>
    <col min="5909" max="5909" width="8.7109375" customWidth="1"/>
    <col min="6145" max="6145" width="39.42578125" customWidth="1"/>
    <col min="6146" max="6149" width="0" hidden="1" customWidth="1"/>
    <col min="6151" max="6151" width="9.5703125" customWidth="1"/>
    <col min="6152" max="6152" width="8.85546875" customWidth="1"/>
    <col min="6153" max="6153" width="9" customWidth="1"/>
    <col min="6154" max="6154" width="8.85546875" customWidth="1"/>
    <col min="6155" max="6155" width="7.7109375" customWidth="1"/>
    <col min="6156" max="6157" width="8.85546875" customWidth="1"/>
    <col min="6159" max="6159" width="7.7109375" customWidth="1"/>
    <col min="6160" max="6160" width="9" customWidth="1"/>
    <col min="6161" max="6161" width="9.28515625" customWidth="1"/>
    <col min="6162" max="6162" width="0" hidden="1" customWidth="1"/>
    <col min="6163" max="6163" width="8.85546875" customWidth="1"/>
    <col min="6164" max="6164" width="9" customWidth="1"/>
    <col min="6165" max="6165" width="8.7109375" customWidth="1"/>
    <col min="6401" max="6401" width="39.42578125" customWidth="1"/>
    <col min="6402" max="6405" width="0" hidden="1" customWidth="1"/>
    <col min="6407" max="6407" width="9.5703125" customWidth="1"/>
    <col min="6408" max="6408" width="8.85546875" customWidth="1"/>
    <col min="6409" max="6409" width="9" customWidth="1"/>
    <col min="6410" max="6410" width="8.85546875" customWidth="1"/>
    <col min="6411" max="6411" width="7.7109375" customWidth="1"/>
    <col min="6412" max="6413" width="8.85546875" customWidth="1"/>
    <col min="6415" max="6415" width="7.7109375" customWidth="1"/>
    <col min="6416" max="6416" width="9" customWidth="1"/>
    <col min="6417" max="6417" width="9.28515625" customWidth="1"/>
    <col min="6418" max="6418" width="0" hidden="1" customWidth="1"/>
    <col min="6419" max="6419" width="8.85546875" customWidth="1"/>
    <col min="6420" max="6420" width="9" customWidth="1"/>
    <col min="6421" max="6421" width="8.7109375" customWidth="1"/>
    <col min="6657" max="6657" width="39.42578125" customWidth="1"/>
    <col min="6658" max="6661" width="0" hidden="1" customWidth="1"/>
    <col min="6663" max="6663" width="9.5703125" customWidth="1"/>
    <col min="6664" max="6664" width="8.85546875" customWidth="1"/>
    <col min="6665" max="6665" width="9" customWidth="1"/>
    <col min="6666" max="6666" width="8.85546875" customWidth="1"/>
    <col min="6667" max="6667" width="7.7109375" customWidth="1"/>
    <col min="6668" max="6669" width="8.85546875" customWidth="1"/>
    <col min="6671" max="6671" width="7.7109375" customWidth="1"/>
    <col min="6672" max="6672" width="9" customWidth="1"/>
    <col min="6673" max="6673" width="9.28515625" customWidth="1"/>
    <col min="6674" max="6674" width="0" hidden="1" customWidth="1"/>
    <col min="6675" max="6675" width="8.85546875" customWidth="1"/>
    <col min="6676" max="6676" width="9" customWidth="1"/>
    <col min="6677" max="6677" width="8.7109375" customWidth="1"/>
    <col min="6913" max="6913" width="39.42578125" customWidth="1"/>
    <col min="6914" max="6917" width="0" hidden="1" customWidth="1"/>
    <col min="6919" max="6919" width="9.5703125" customWidth="1"/>
    <col min="6920" max="6920" width="8.85546875" customWidth="1"/>
    <col min="6921" max="6921" width="9" customWidth="1"/>
    <col min="6922" max="6922" width="8.85546875" customWidth="1"/>
    <col min="6923" max="6923" width="7.7109375" customWidth="1"/>
    <col min="6924" max="6925" width="8.85546875" customWidth="1"/>
    <col min="6927" max="6927" width="7.7109375" customWidth="1"/>
    <col min="6928" max="6928" width="9" customWidth="1"/>
    <col min="6929" max="6929" width="9.28515625" customWidth="1"/>
    <col min="6930" max="6930" width="0" hidden="1" customWidth="1"/>
    <col min="6931" max="6931" width="8.85546875" customWidth="1"/>
    <col min="6932" max="6932" width="9" customWidth="1"/>
    <col min="6933" max="6933" width="8.7109375" customWidth="1"/>
    <col min="7169" max="7169" width="39.42578125" customWidth="1"/>
    <col min="7170" max="7173" width="0" hidden="1" customWidth="1"/>
    <col min="7175" max="7175" width="9.5703125" customWidth="1"/>
    <col min="7176" max="7176" width="8.85546875" customWidth="1"/>
    <col min="7177" max="7177" width="9" customWidth="1"/>
    <col min="7178" max="7178" width="8.85546875" customWidth="1"/>
    <col min="7179" max="7179" width="7.7109375" customWidth="1"/>
    <col min="7180" max="7181" width="8.85546875" customWidth="1"/>
    <col min="7183" max="7183" width="7.7109375" customWidth="1"/>
    <col min="7184" max="7184" width="9" customWidth="1"/>
    <col min="7185" max="7185" width="9.28515625" customWidth="1"/>
    <col min="7186" max="7186" width="0" hidden="1" customWidth="1"/>
    <col min="7187" max="7187" width="8.85546875" customWidth="1"/>
    <col min="7188" max="7188" width="9" customWidth="1"/>
    <col min="7189" max="7189" width="8.7109375" customWidth="1"/>
    <col min="7425" max="7425" width="39.42578125" customWidth="1"/>
    <col min="7426" max="7429" width="0" hidden="1" customWidth="1"/>
    <col min="7431" max="7431" width="9.5703125" customWidth="1"/>
    <col min="7432" max="7432" width="8.85546875" customWidth="1"/>
    <col min="7433" max="7433" width="9" customWidth="1"/>
    <col min="7434" max="7434" width="8.85546875" customWidth="1"/>
    <col min="7435" max="7435" width="7.7109375" customWidth="1"/>
    <col min="7436" max="7437" width="8.85546875" customWidth="1"/>
    <col min="7439" max="7439" width="7.7109375" customWidth="1"/>
    <col min="7440" max="7440" width="9" customWidth="1"/>
    <col min="7441" max="7441" width="9.28515625" customWidth="1"/>
    <col min="7442" max="7442" width="0" hidden="1" customWidth="1"/>
    <col min="7443" max="7443" width="8.85546875" customWidth="1"/>
    <col min="7444" max="7444" width="9" customWidth="1"/>
    <col min="7445" max="7445" width="8.7109375" customWidth="1"/>
    <col min="7681" max="7681" width="39.42578125" customWidth="1"/>
    <col min="7682" max="7685" width="0" hidden="1" customWidth="1"/>
    <col min="7687" max="7687" width="9.5703125" customWidth="1"/>
    <col min="7688" max="7688" width="8.85546875" customWidth="1"/>
    <col min="7689" max="7689" width="9" customWidth="1"/>
    <col min="7690" max="7690" width="8.85546875" customWidth="1"/>
    <col min="7691" max="7691" width="7.7109375" customWidth="1"/>
    <col min="7692" max="7693" width="8.85546875" customWidth="1"/>
    <col min="7695" max="7695" width="7.7109375" customWidth="1"/>
    <col min="7696" max="7696" width="9" customWidth="1"/>
    <col min="7697" max="7697" width="9.28515625" customWidth="1"/>
    <col min="7698" max="7698" width="0" hidden="1" customWidth="1"/>
    <col min="7699" max="7699" width="8.85546875" customWidth="1"/>
    <col min="7700" max="7700" width="9" customWidth="1"/>
    <col min="7701" max="7701" width="8.7109375" customWidth="1"/>
    <col min="7937" max="7937" width="39.42578125" customWidth="1"/>
    <col min="7938" max="7941" width="0" hidden="1" customWidth="1"/>
    <col min="7943" max="7943" width="9.5703125" customWidth="1"/>
    <col min="7944" max="7944" width="8.85546875" customWidth="1"/>
    <col min="7945" max="7945" width="9" customWidth="1"/>
    <col min="7946" max="7946" width="8.85546875" customWidth="1"/>
    <col min="7947" max="7947" width="7.7109375" customWidth="1"/>
    <col min="7948" max="7949" width="8.85546875" customWidth="1"/>
    <col min="7951" max="7951" width="7.7109375" customWidth="1"/>
    <col min="7952" max="7952" width="9" customWidth="1"/>
    <col min="7953" max="7953" width="9.28515625" customWidth="1"/>
    <col min="7954" max="7954" width="0" hidden="1" customWidth="1"/>
    <col min="7955" max="7955" width="8.85546875" customWidth="1"/>
    <col min="7956" max="7956" width="9" customWidth="1"/>
    <col min="7957" max="7957" width="8.7109375" customWidth="1"/>
    <col min="8193" max="8193" width="39.42578125" customWidth="1"/>
    <col min="8194" max="8197" width="0" hidden="1" customWidth="1"/>
    <col min="8199" max="8199" width="9.5703125" customWidth="1"/>
    <col min="8200" max="8200" width="8.85546875" customWidth="1"/>
    <col min="8201" max="8201" width="9" customWidth="1"/>
    <col min="8202" max="8202" width="8.85546875" customWidth="1"/>
    <col min="8203" max="8203" width="7.7109375" customWidth="1"/>
    <col min="8204" max="8205" width="8.85546875" customWidth="1"/>
    <col min="8207" max="8207" width="7.7109375" customWidth="1"/>
    <col min="8208" max="8208" width="9" customWidth="1"/>
    <col min="8209" max="8209" width="9.28515625" customWidth="1"/>
    <col min="8210" max="8210" width="0" hidden="1" customWidth="1"/>
    <col min="8211" max="8211" width="8.85546875" customWidth="1"/>
    <col min="8212" max="8212" width="9" customWidth="1"/>
    <col min="8213" max="8213" width="8.7109375" customWidth="1"/>
    <col min="8449" max="8449" width="39.42578125" customWidth="1"/>
    <col min="8450" max="8453" width="0" hidden="1" customWidth="1"/>
    <col min="8455" max="8455" width="9.5703125" customWidth="1"/>
    <col min="8456" max="8456" width="8.85546875" customWidth="1"/>
    <col min="8457" max="8457" width="9" customWidth="1"/>
    <col min="8458" max="8458" width="8.85546875" customWidth="1"/>
    <col min="8459" max="8459" width="7.7109375" customWidth="1"/>
    <col min="8460" max="8461" width="8.85546875" customWidth="1"/>
    <col min="8463" max="8463" width="7.7109375" customWidth="1"/>
    <col min="8464" max="8464" width="9" customWidth="1"/>
    <col min="8465" max="8465" width="9.28515625" customWidth="1"/>
    <col min="8466" max="8466" width="0" hidden="1" customWidth="1"/>
    <col min="8467" max="8467" width="8.85546875" customWidth="1"/>
    <col min="8468" max="8468" width="9" customWidth="1"/>
    <col min="8469" max="8469" width="8.7109375" customWidth="1"/>
    <col min="8705" max="8705" width="39.42578125" customWidth="1"/>
    <col min="8706" max="8709" width="0" hidden="1" customWidth="1"/>
    <col min="8711" max="8711" width="9.5703125" customWidth="1"/>
    <col min="8712" max="8712" width="8.85546875" customWidth="1"/>
    <col min="8713" max="8713" width="9" customWidth="1"/>
    <col min="8714" max="8714" width="8.85546875" customWidth="1"/>
    <col min="8715" max="8715" width="7.7109375" customWidth="1"/>
    <col min="8716" max="8717" width="8.85546875" customWidth="1"/>
    <col min="8719" max="8719" width="7.7109375" customWidth="1"/>
    <col min="8720" max="8720" width="9" customWidth="1"/>
    <col min="8721" max="8721" width="9.28515625" customWidth="1"/>
    <col min="8722" max="8722" width="0" hidden="1" customWidth="1"/>
    <col min="8723" max="8723" width="8.85546875" customWidth="1"/>
    <col min="8724" max="8724" width="9" customWidth="1"/>
    <col min="8725" max="8725" width="8.7109375" customWidth="1"/>
    <col min="8961" max="8961" width="39.42578125" customWidth="1"/>
    <col min="8962" max="8965" width="0" hidden="1" customWidth="1"/>
    <col min="8967" max="8967" width="9.5703125" customWidth="1"/>
    <col min="8968" max="8968" width="8.85546875" customWidth="1"/>
    <col min="8969" max="8969" width="9" customWidth="1"/>
    <col min="8970" max="8970" width="8.85546875" customWidth="1"/>
    <col min="8971" max="8971" width="7.7109375" customWidth="1"/>
    <col min="8972" max="8973" width="8.85546875" customWidth="1"/>
    <col min="8975" max="8975" width="7.7109375" customWidth="1"/>
    <col min="8976" max="8976" width="9" customWidth="1"/>
    <col min="8977" max="8977" width="9.28515625" customWidth="1"/>
    <col min="8978" max="8978" width="0" hidden="1" customWidth="1"/>
    <col min="8979" max="8979" width="8.85546875" customWidth="1"/>
    <col min="8980" max="8980" width="9" customWidth="1"/>
    <col min="8981" max="8981" width="8.7109375" customWidth="1"/>
    <col min="9217" max="9217" width="39.42578125" customWidth="1"/>
    <col min="9218" max="9221" width="0" hidden="1" customWidth="1"/>
    <col min="9223" max="9223" width="9.5703125" customWidth="1"/>
    <col min="9224" max="9224" width="8.85546875" customWidth="1"/>
    <col min="9225" max="9225" width="9" customWidth="1"/>
    <col min="9226" max="9226" width="8.85546875" customWidth="1"/>
    <col min="9227" max="9227" width="7.7109375" customWidth="1"/>
    <col min="9228" max="9229" width="8.85546875" customWidth="1"/>
    <col min="9231" max="9231" width="7.7109375" customWidth="1"/>
    <col min="9232" max="9232" width="9" customWidth="1"/>
    <col min="9233" max="9233" width="9.28515625" customWidth="1"/>
    <col min="9234" max="9234" width="0" hidden="1" customWidth="1"/>
    <col min="9235" max="9235" width="8.85546875" customWidth="1"/>
    <col min="9236" max="9236" width="9" customWidth="1"/>
    <col min="9237" max="9237" width="8.7109375" customWidth="1"/>
    <col min="9473" max="9473" width="39.42578125" customWidth="1"/>
    <col min="9474" max="9477" width="0" hidden="1" customWidth="1"/>
    <col min="9479" max="9479" width="9.5703125" customWidth="1"/>
    <col min="9480" max="9480" width="8.85546875" customWidth="1"/>
    <col min="9481" max="9481" width="9" customWidth="1"/>
    <col min="9482" max="9482" width="8.85546875" customWidth="1"/>
    <col min="9483" max="9483" width="7.7109375" customWidth="1"/>
    <col min="9484" max="9485" width="8.85546875" customWidth="1"/>
    <col min="9487" max="9487" width="7.7109375" customWidth="1"/>
    <col min="9488" max="9488" width="9" customWidth="1"/>
    <col min="9489" max="9489" width="9.28515625" customWidth="1"/>
    <col min="9490" max="9490" width="0" hidden="1" customWidth="1"/>
    <col min="9491" max="9491" width="8.85546875" customWidth="1"/>
    <col min="9492" max="9492" width="9" customWidth="1"/>
    <col min="9493" max="9493" width="8.7109375" customWidth="1"/>
    <col min="9729" max="9729" width="39.42578125" customWidth="1"/>
    <col min="9730" max="9733" width="0" hidden="1" customWidth="1"/>
    <col min="9735" max="9735" width="9.5703125" customWidth="1"/>
    <col min="9736" max="9736" width="8.85546875" customWidth="1"/>
    <col min="9737" max="9737" width="9" customWidth="1"/>
    <col min="9738" max="9738" width="8.85546875" customWidth="1"/>
    <col min="9739" max="9739" width="7.7109375" customWidth="1"/>
    <col min="9740" max="9741" width="8.85546875" customWidth="1"/>
    <col min="9743" max="9743" width="7.7109375" customWidth="1"/>
    <col min="9744" max="9744" width="9" customWidth="1"/>
    <col min="9745" max="9745" width="9.28515625" customWidth="1"/>
    <col min="9746" max="9746" width="0" hidden="1" customWidth="1"/>
    <col min="9747" max="9747" width="8.85546875" customWidth="1"/>
    <col min="9748" max="9748" width="9" customWidth="1"/>
    <col min="9749" max="9749" width="8.7109375" customWidth="1"/>
    <col min="9985" max="9985" width="39.42578125" customWidth="1"/>
    <col min="9986" max="9989" width="0" hidden="1" customWidth="1"/>
    <col min="9991" max="9991" width="9.5703125" customWidth="1"/>
    <col min="9992" max="9992" width="8.85546875" customWidth="1"/>
    <col min="9993" max="9993" width="9" customWidth="1"/>
    <col min="9994" max="9994" width="8.85546875" customWidth="1"/>
    <col min="9995" max="9995" width="7.7109375" customWidth="1"/>
    <col min="9996" max="9997" width="8.85546875" customWidth="1"/>
    <col min="9999" max="9999" width="7.7109375" customWidth="1"/>
    <col min="10000" max="10000" width="9" customWidth="1"/>
    <col min="10001" max="10001" width="9.28515625" customWidth="1"/>
    <col min="10002" max="10002" width="0" hidden="1" customWidth="1"/>
    <col min="10003" max="10003" width="8.85546875" customWidth="1"/>
    <col min="10004" max="10004" width="9" customWidth="1"/>
    <col min="10005" max="10005" width="8.7109375" customWidth="1"/>
    <col min="10241" max="10241" width="39.42578125" customWidth="1"/>
    <col min="10242" max="10245" width="0" hidden="1" customWidth="1"/>
    <col min="10247" max="10247" width="9.5703125" customWidth="1"/>
    <col min="10248" max="10248" width="8.85546875" customWidth="1"/>
    <col min="10249" max="10249" width="9" customWidth="1"/>
    <col min="10250" max="10250" width="8.85546875" customWidth="1"/>
    <col min="10251" max="10251" width="7.7109375" customWidth="1"/>
    <col min="10252" max="10253" width="8.85546875" customWidth="1"/>
    <col min="10255" max="10255" width="7.7109375" customWidth="1"/>
    <col min="10256" max="10256" width="9" customWidth="1"/>
    <col min="10257" max="10257" width="9.28515625" customWidth="1"/>
    <col min="10258" max="10258" width="0" hidden="1" customWidth="1"/>
    <col min="10259" max="10259" width="8.85546875" customWidth="1"/>
    <col min="10260" max="10260" width="9" customWidth="1"/>
    <col min="10261" max="10261" width="8.7109375" customWidth="1"/>
    <col min="10497" max="10497" width="39.42578125" customWidth="1"/>
    <col min="10498" max="10501" width="0" hidden="1" customWidth="1"/>
    <col min="10503" max="10503" width="9.5703125" customWidth="1"/>
    <col min="10504" max="10504" width="8.85546875" customWidth="1"/>
    <col min="10505" max="10505" width="9" customWidth="1"/>
    <col min="10506" max="10506" width="8.85546875" customWidth="1"/>
    <col min="10507" max="10507" width="7.7109375" customWidth="1"/>
    <col min="10508" max="10509" width="8.85546875" customWidth="1"/>
    <col min="10511" max="10511" width="7.7109375" customWidth="1"/>
    <col min="10512" max="10512" width="9" customWidth="1"/>
    <col min="10513" max="10513" width="9.28515625" customWidth="1"/>
    <col min="10514" max="10514" width="0" hidden="1" customWidth="1"/>
    <col min="10515" max="10515" width="8.85546875" customWidth="1"/>
    <col min="10516" max="10516" width="9" customWidth="1"/>
    <col min="10517" max="10517" width="8.7109375" customWidth="1"/>
    <col min="10753" max="10753" width="39.42578125" customWidth="1"/>
    <col min="10754" max="10757" width="0" hidden="1" customWidth="1"/>
    <col min="10759" max="10759" width="9.5703125" customWidth="1"/>
    <col min="10760" max="10760" width="8.85546875" customWidth="1"/>
    <col min="10761" max="10761" width="9" customWidth="1"/>
    <col min="10762" max="10762" width="8.85546875" customWidth="1"/>
    <col min="10763" max="10763" width="7.7109375" customWidth="1"/>
    <col min="10764" max="10765" width="8.85546875" customWidth="1"/>
    <col min="10767" max="10767" width="7.7109375" customWidth="1"/>
    <col min="10768" max="10768" width="9" customWidth="1"/>
    <col min="10769" max="10769" width="9.28515625" customWidth="1"/>
    <col min="10770" max="10770" width="0" hidden="1" customWidth="1"/>
    <col min="10771" max="10771" width="8.85546875" customWidth="1"/>
    <col min="10772" max="10772" width="9" customWidth="1"/>
    <col min="10773" max="10773" width="8.7109375" customWidth="1"/>
    <col min="11009" max="11009" width="39.42578125" customWidth="1"/>
    <col min="11010" max="11013" width="0" hidden="1" customWidth="1"/>
    <col min="11015" max="11015" width="9.5703125" customWidth="1"/>
    <col min="11016" max="11016" width="8.85546875" customWidth="1"/>
    <col min="11017" max="11017" width="9" customWidth="1"/>
    <col min="11018" max="11018" width="8.85546875" customWidth="1"/>
    <col min="11019" max="11019" width="7.7109375" customWidth="1"/>
    <col min="11020" max="11021" width="8.85546875" customWidth="1"/>
    <col min="11023" max="11023" width="7.7109375" customWidth="1"/>
    <col min="11024" max="11024" width="9" customWidth="1"/>
    <col min="11025" max="11025" width="9.28515625" customWidth="1"/>
    <col min="11026" max="11026" width="0" hidden="1" customWidth="1"/>
    <col min="11027" max="11027" width="8.85546875" customWidth="1"/>
    <col min="11028" max="11028" width="9" customWidth="1"/>
    <col min="11029" max="11029" width="8.7109375" customWidth="1"/>
    <col min="11265" max="11265" width="39.42578125" customWidth="1"/>
    <col min="11266" max="11269" width="0" hidden="1" customWidth="1"/>
    <col min="11271" max="11271" width="9.5703125" customWidth="1"/>
    <col min="11272" max="11272" width="8.85546875" customWidth="1"/>
    <col min="11273" max="11273" width="9" customWidth="1"/>
    <col min="11274" max="11274" width="8.85546875" customWidth="1"/>
    <col min="11275" max="11275" width="7.7109375" customWidth="1"/>
    <col min="11276" max="11277" width="8.85546875" customWidth="1"/>
    <col min="11279" max="11279" width="7.7109375" customWidth="1"/>
    <col min="11280" max="11280" width="9" customWidth="1"/>
    <col min="11281" max="11281" width="9.28515625" customWidth="1"/>
    <col min="11282" max="11282" width="0" hidden="1" customWidth="1"/>
    <col min="11283" max="11283" width="8.85546875" customWidth="1"/>
    <col min="11284" max="11284" width="9" customWidth="1"/>
    <col min="11285" max="11285" width="8.7109375" customWidth="1"/>
    <col min="11521" max="11521" width="39.42578125" customWidth="1"/>
    <col min="11522" max="11525" width="0" hidden="1" customWidth="1"/>
    <col min="11527" max="11527" width="9.5703125" customWidth="1"/>
    <col min="11528" max="11528" width="8.85546875" customWidth="1"/>
    <col min="11529" max="11529" width="9" customWidth="1"/>
    <col min="11530" max="11530" width="8.85546875" customWidth="1"/>
    <col min="11531" max="11531" width="7.7109375" customWidth="1"/>
    <col min="11532" max="11533" width="8.85546875" customWidth="1"/>
    <col min="11535" max="11535" width="7.7109375" customWidth="1"/>
    <col min="11536" max="11536" width="9" customWidth="1"/>
    <col min="11537" max="11537" width="9.28515625" customWidth="1"/>
    <col min="11538" max="11538" width="0" hidden="1" customWidth="1"/>
    <col min="11539" max="11539" width="8.85546875" customWidth="1"/>
    <col min="11540" max="11540" width="9" customWidth="1"/>
    <col min="11541" max="11541" width="8.7109375" customWidth="1"/>
    <col min="11777" max="11777" width="39.42578125" customWidth="1"/>
    <col min="11778" max="11781" width="0" hidden="1" customWidth="1"/>
    <col min="11783" max="11783" width="9.5703125" customWidth="1"/>
    <col min="11784" max="11784" width="8.85546875" customWidth="1"/>
    <col min="11785" max="11785" width="9" customWidth="1"/>
    <col min="11786" max="11786" width="8.85546875" customWidth="1"/>
    <col min="11787" max="11787" width="7.7109375" customWidth="1"/>
    <col min="11788" max="11789" width="8.85546875" customWidth="1"/>
    <col min="11791" max="11791" width="7.7109375" customWidth="1"/>
    <col min="11792" max="11792" width="9" customWidth="1"/>
    <col min="11793" max="11793" width="9.28515625" customWidth="1"/>
    <col min="11794" max="11794" width="0" hidden="1" customWidth="1"/>
    <col min="11795" max="11795" width="8.85546875" customWidth="1"/>
    <col min="11796" max="11796" width="9" customWidth="1"/>
    <col min="11797" max="11797" width="8.7109375" customWidth="1"/>
    <col min="12033" max="12033" width="39.42578125" customWidth="1"/>
    <col min="12034" max="12037" width="0" hidden="1" customWidth="1"/>
    <col min="12039" max="12039" width="9.5703125" customWidth="1"/>
    <col min="12040" max="12040" width="8.85546875" customWidth="1"/>
    <col min="12041" max="12041" width="9" customWidth="1"/>
    <col min="12042" max="12042" width="8.85546875" customWidth="1"/>
    <col min="12043" max="12043" width="7.7109375" customWidth="1"/>
    <col min="12044" max="12045" width="8.85546875" customWidth="1"/>
    <col min="12047" max="12047" width="7.7109375" customWidth="1"/>
    <col min="12048" max="12048" width="9" customWidth="1"/>
    <col min="12049" max="12049" width="9.28515625" customWidth="1"/>
    <col min="12050" max="12050" width="0" hidden="1" customWidth="1"/>
    <col min="12051" max="12051" width="8.85546875" customWidth="1"/>
    <col min="12052" max="12052" width="9" customWidth="1"/>
    <col min="12053" max="12053" width="8.7109375" customWidth="1"/>
    <col min="12289" max="12289" width="39.42578125" customWidth="1"/>
    <col min="12290" max="12293" width="0" hidden="1" customWidth="1"/>
    <col min="12295" max="12295" width="9.5703125" customWidth="1"/>
    <col min="12296" max="12296" width="8.85546875" customWidth="1"/>
    <col min="12297" max="12297" width="9" customWidth="1"/>
    <col min="12298" max="12298" width="8.85546875" customWidth="1"/>
    <col min="12299" max="12299" width="7.7109375" customWidth="1"/>
    <col min="12300" max="12301" width="8.85546875" customWidth="1"/>
    <col min="12303" max="12303" width="7.7109375" customWidth="1"/>
    <col min="12304" max="12304" width="9" customWidth="1"/>
    <col min="12305" max="12305" width="9.28515625" customWidth="1"/>
    <col min="12306" max="12306" width="0" hidden="1" customWidth="1"/>
    <col min="12307" max="12307" width="8.85546875" customWidth="1"/>
    <col min="12308" max="12308" width="9" customWidth="1"/>
    <col min="12309" max="12309" width="8.7109375" customWidth="1"/>
    <col min="12545" max="12545" width="39.42578125" customWidth="1"/>
    <col min="12546" max="12549" width="0" hidden="1" customWidth="1"/>
    <col min="12551" max="12551" width="9.5703125" customWidth="1"/>
    <col min="12552" max="12552" width="8.85546875" customWidth="1"/>
    <col min="12553" max="12553" width="9" customWidth="1"/>
    <col min="12554" max="12554" width="8.85546875" customWidth="1"/>
    <col min="12555" max="12555" width="7.7109375" customWidth="1"/>
    <col min="12556" max="12557" width="8.85546875" customWidth="1"/>
    <col min="12559" max="12559" width="7.7109375" customWidth="1"/>
    <col min="12560" max="12560" width="9" customWidth="1"/>
    <col min="12561" max="12561" width="9.28515625" customWidth="1"/>
    <col min="12562" max="12562" width="0" hidden="1" customWidth="1"/>
    <col min="12563" max="12563" width="8.85546875" customWidth="1"/>
    <col min="12564" max="12564" width="9" customWidth="1"/>
    <col min="12565" max="12565" width="8.7109375" customWidth="1"/>
    <col min="12801" max="12801" width="39.42578125" customWidth="1"/>
    <col min="12802" max="12805" width="0" hidden="1" customWidth="1"/>
    <col min="12807" max="12807" width="9.5703125" customWidth="1"/>
    <col min="12808" max="12808" width="8.85546875" customWidth="1"/>
    <col min="12809" max="12809" width="9" customWidth="1"/>
    <col min="12810" max="12810" width="8.85546875" customWidth="1"/>
    <col min="12811" max="12811" width="7.7109375" customWidth="1"/>
    <col min="12812" max="12813" width="8.85546875" customWidth="1"/>
    <col min="12815" max="12815" width="7.7109375" customWidth="1"/>
    <col min="12816" max="12816" width="9" customWidth="1"/>
    <col min="12817" max="12817" width="9.28515625" customWidth="1"/>
    <col min="12818" max="12818" width="0" hidden="1" customWidth="1"/>
    <col min="12819" max="12819" width="8.85546875" customWidth="1"/>
    <col min="12820" max="12820" width="9" customWidth="1"/>
    <col min="12821" max="12821" width="8.7109375" customWidth="1"/>
    <col min="13057" max="13057" width="39.42578125" customWidth="1"/>
    <col min="13058" max="13061" width="0" hidden="1" customWidth="1"/>
    <col min="13063" max="13063" width="9.5703125" customWidth="1"/>
    <col min="13064" max="13064" width="8.85546875" customWidth="1"/>
    <col min="13065" max="13065" width="9" customWidth="1"/>
    <col min="13066" max="13066" width="8.85546875" customWidth="1"/>
    <col min="13067" max="13067" width="7.7109375" customWidth="1"/>
    <col min="13068" max="13069" width="8.85546875" customWidth="1"/>
    <col min="13071" max="13071" width="7.7109375" customWidth="1"/>
    <col min="13072" max="13072" width="9" customWidth="1"/>
    <col min="13073" max="13073" width="9.28515625" customWidth="1"/>
    <col min="13074" max="13074" width="0" hidden="1" customWidth="1"/>
    <col min="13075" max="13075" width="8.85546875" customWidth="1"/>
    <col min="13076" max="13076" width="9" customWidth="1"/>
    <col min="13077" max="13077" width="8.7109375" customWidth="1"/>
    <col min="13313" max="13313" width="39.42578125" customWidth="1"/>
    <col min="13314" max="13317" width="0" hidden="1" customWidth="1"/>
    <col min="13319" max="13319" width="9.5703125" customWidth="1"/>
    <col min="13320" max="13320" width="8.85546875" customWidth="1"/>
    <col min="13321" max="13321" width="9" customWidth="1"/>
    <col min="13322" max="13322" width="8.85546875" customWidth="1"/>
    <col min="13323" max="13323" width="7.7109375" customWidth="1"/>
    <col min="13324" max="13325" width="8.85546875" customWidth="1"/>
    <col min="13327" max="13327" width="7.7109375" customWidth="1"/>
    <col min="13328" max="13328" width="9" customWidth="1"/>
    <col min="13329" max="13329" width="9.28515625" customWidth="1"/>
    <col min="13330" max="13330" width="0" hidden="1" customWidth="1"/>
    <col min="13331" max="13331" width="8.85546875" customWidth="1"/>
    <col min="13332" max="13332" width="9" customWidth="1"/>
    <col min="13333" max="13333" width="8.7109375" customWidth="1"/>
    <col min="13569" max="13569" width="39.42578125" customWidth="1"/>
    <col min="13570" max="13573" width="0" hidden="1" customWidth="1"/>
    <col min="13575" max="13575" width="9.5703125" customWidth="1"/>
    <col min="13576" max="13576" width="8.85546875" customWidth="1"/>
    <col min="13577" max="13577" width="9" customWidth="1"/>
    <col min="13578" max="13578" width="8.85546875" customWidth="1"/>
    <col min="13579" max="13579" width="7.7109375" customWidth="1"/>
    <col min="13580" max="13581" width="8.85546875" customWidth="1"/>
    <col min="13583" max="13583" width="7.7109375" customWidth="1"/>
    <col min="13584" max="13584" width="9" customWidth="1"/>
    <col min="13585" max="13585" width="9.28515625" customWidth="1"/>
    <col min="13586" max="13586" width="0" hidden="1" customWidth="1"/>
    <col min="13587" max="13587" width="8.85546875" customWidth="1"/>
    <col min="13588" max="13588" width="9" customWidth="1"/>
    <col min="13589" max="13589" width="8.7109375" customWidth="1"/>
    <col min="13825" max="13825" width="39.42578125" customWidth="1"/>
    <col min="13826" max="13829" width="0" hidden="1" customWidth="1"/>
    <col min="13831" max="13831" width="9.5703125" customWidth="1"/>
    <col min="13832" max="13832" width="8.85546875" customWidth="1"/>
    <col min="13833" max="13833" width="9" customWidth="1"/>
    <col min="13834" max="13834" width="8.85546875" customWidth="1"/>
    <col min="13835" max="13835" width="7.7109375" customWidth="1"/>
    <col min="13836" max="13837" width="8.85546875" customWidth="1"/>
    <col min="13839" max="13839" width="7.7109375" customWidth="1"/>
    <col min="13840" max="13840" width="9" customWidth="1"/>
    <col min="13841" max="13841" width="9.28515625" customWidth="1"/>
    <col min="13842" max="13842" width="0" hidden="1" customWidth="1"/>
    <col min="13843" max="13843" width="8.85546875" customWidth="1"/>
    <col min="13844" max="13844" width="9" customWidth="1"/>
    <col min="13845" max="13845" width="8.7109375" customWidth="1"/>
    <col min="14081" max="14081" width="39.42578125" customWidth="1"/>
    <col min="14082" max="14085" width="0" hidden="1" customWidth="1"/>
    <col min="14087" max="14087" width="9.5703125" customWidth="1"/>
    <col min="14088" max="14088" width="8.85546875" customWidth="1"/>
    <col min="14089" max="14089" width="9" customWidth="1"/>
    <col min="14090" max="14090" width="8.85546875" customWidth="1"/>
    <col min="14091" max="14091" width="7.7109375" customWidth="1"/>
    <col min="14092" max="14093" width="8.85546875" customWidth="1"/>
    <col min="14095" max="14095" width="7.7109375" customWidth="1"/>
    <col min="14096" max="14096" width="9" customWidth="1"/>
    <col min="14097" max="14097" width="9.28515625" customWidth="1"/>
    <col min="14098" max="14098" width="0" hidden="1" customWidth="1"/>
    <col min="14099" max="14099" width="8.85546875" customWidth="1"/>
    <col min="14100" max="14100" width="9" customWidth="1"/>
    <col min="14101" max="14101" width="8.7109375" customWidth="1"/>
    <col min="14337" max="14337" width="39.42578125" customWidth="1"/>
    <col min="14338" max="14341" width="0" hidden="1" customWidth="1"/>
    <col min="14343" max="14343" width="9.5703125" customWidth="1"/>
    <col min="14344" max="14344" width="8.85546875" customWidth="1"/>
    <col min="14345" max="14345" width="9" customWidth="1"/>
    <col min="14346" max="14346" width="8.85546875" customWidth="1"/>
    <col min="14347" max="14347" width="7.7109375" customWidth="1"/>
    <col min="14348" max="14349" width="8.85546875" customWidth="1"/>
    <col min="14351" max="14351" width="7.7109375" customWidth="1"/>
    <col min="14352" max="14352" width="9" customWidth="1"/>
    <col min="14353" max="14353" width="9.28515625" customWidth="1"/>
    <col min="14354" max="14354" width="0" hidden="1" customWidth="1"/>
    <col min="14355" max="14355" width="8.85546875" customWidth="1"/>
    <col min="14356" max="14356" width="9" customWidth="1"/>
    <col min="14357" max="14357" width="8.7109375" customWidth="1"/>
    <col min="14593" max="14593" width="39.42578125" customWidth="1"/>
    <col min="14594" max="14597" width="0" hidden="1" customWidth="1"/>
    <col min="14599" max="14599" width="9.5703125" customWidth="1"/>
    <col min="14600" max="14600" width="8.85546875" customWidth="1"/>
    <col min="14601" max="14601" width="9" customWidth="1"/>
    <col min="14602" max="14602" width="8.85546875" customWidth="1"/>
    <col min="14603" max="14603" width="7.7109375" customWidth="1"/>
    <col min="14604" max="14605" width="8.85546875" customWidth="1"/>
    <col min="14607" max="14607" width="7.7109375" customWidth="1"/>
    <col min="14608" max="14608" width="9" customWidth="1"/>
    <col min="14609" max="14609" width="9.28515625" customWidth="1"/>
    <col min="14610" max="14610" width="0" hidden="1" customWidth="1"/>
    <col min="14611" max="14611" width="8.85546875" customWidth="1"/>
    <col min="14612" max="14612" width="9" customWidth="1"/>
    <col min="14613" max="14613" width="8.7109375" customWidth="1"/>
    <col min="14849" max="14849" width="39.42578125" customWidth="1"/>
    <col min="14850" max="14853" width="0" hidden="1" customWidth="1"/>
    <col min="14855" max="14855" width="9.5703125" customWidth="1"/>
    <col min="14856" max="14856" width="8.85546875" customWidth="1"/>
    <col min="14857" max="14857" width="9" customWidth="1"/>
    <col min="14858" max="14858" width="8.85546875" customWidth="1"/>
    <col min="14859" max="14859" width="7.7109375" customWidth="1"/>
    <col min="14860" max="14861" width="8.85546875" customWidth="1"/>
    <col min="14863" max="14863" width="7.7109375" customWidth="1"/>
    <col min="14864" max="14864" width="9" customWidth="1"/>
    <col min="14865" max="14865" width="9.28515625" customWidth="1"/>
    <col min="14866" max="14866" width="0" hidden="1" customWidth="1"/>
    <col min="14867" max="14867" width="8.85546875" customWidth="1"/>
    <col min="14868" max="14868" width="9" customWidth="1"/>
    <col min="14869" max="14869" width="8.7109375" customWidth="1"/>
    <col min="15105" max="15105" width="39.42578125" customWidth="1"/>
    <col min="15106" max="15109" width="0" hidden="1" customWidth="1"/>
    <col min="15111" max="15111" width="9.5703125" customWidth="1"/>
    <col min="15112" max="15112" width="8.85546875" customWidth="1"/>
    <col min="15113" max="15113" width="9" customWidth="1"/>
    <col min="15114" max="15114" width="8.85546875" customWidth="1"/>
    <col min="15115" max="15115" width="7.7109375" customWidth="1"/>
    <col min="15116" max="15117" width="8.85546875" customWidth="1"/>
    <col min="15119" max="15119" width="7.7109375" customWidth="1"/>
    <col min="15120" max="15120" width="9" customWidth="1"/>
    <col min="15121" max="15121" width="9.28515625" customWidth="1"/>
    <col min="15122" max="15122" width="0" hidden="1" customWidth="1"/>
    <col min="15123" max="15123" width="8.85546875" customWidth="1"/>
    <col min="15124" max="15124" width="9" customWidth="1"/>
    <col min="15125" max="15125" width="8.7109375" customWidth="1"/>
    <col min="15361" max="15361" width="39.42578125" customWidth="1"/>
    <col min="15362" max="15365" width="0" hidden="1" customWidth="1"/>
    <col min="15367" max="15367" width="9.5703125" customWidth="1"/>
    <col min="15368" max="15368" width="8.85546875" customWidth="1"/>
    <col min="15369" max="15369" width="9" customWidth="1"/>
    <col min="15370" max="15370" width="8.85546875" customWidth="1"/>
    <col min="15371" max="15371" width="7.7109375" customWidth="1"/>
    <col min="15372" max="15373" width="8.85546875" customWidth="1"/>
    <col min="15375" max="15375" width="7.7109375" customWidth="1"/>
    <col min="15376" max="15376" width="9" customWidth="1"/>
    <col min="15377" max="15377" width="9.28515625" customWidth="1"/>
    <col min="15378" max="15378" width="0" hidden="1" customWidth="1"/>
    <col min="15379" max="15379" width="8.85546875" customWidth="1"/>
    <col min="15380" max="15380" width="9" customWidth="1"/>
    <col min="15381" max="15381" width="8.7109375" customWidth="1"/>
    <col min="15617" max="15617" width="39.42578125" customWidth="1"/>
    <col min="15618" max="15621" width="0" hidden="1" customWidth="1"/>
    <col min="15623" max="15623" width="9.5703125" customWidth="1"/>
    <col min="15624" max="15624" width="8.85546875" customWidth="1"/>
    <col min="15625" max="15625" width="9" customWidth="1"/>
    <col min="15626" max="15626" width="8.85546875" customWidth="1"/>
    <col min="15627" max="15627" width="7.7109375" customWidth="1"/>
    <col min="15628" max="15629" width="8.85546875" customWidth="1"/>
    <col min="15631" max="15631" width="7.7109375" customWidth="1"/>
    <col min="15632" max="15632" width="9" customWidth="1"/>
    <col min="15633" max="15633" width="9.28515625" customWidth="1"/>
    <col min="15634" max="15634" width="0" hidden="1" customWidth="1"/>
    <col min="15635" max="15635" width="8.85546875" customWidth="1"/>
    <col min="15636" max="15636" width="9" customWidth="1"/>
    <col min="15637" max="15637" width="8.7109375" customWidth="1"/>
    <col min="15873" max="15873" width="39.42578125" customWidth="1"/>
    <col min="15874" max="15877" width="0" hidden="1" customWidth="1"/>
    <col min="15879" max="15879" width="9.5703125" customWidth="1"/>
    <col min="15880" max="15880" width="8.85546875" customWidth="1"/>
    <col min="15881" max="15881" width="9" customWidth="1"/>
    <col min="15882" max="15882" width="8.85546875" customWidth="1"/>
    <col min="15883" max="15883" width="7.7109375" customWidth="1"/>
    <col min="15884" max="15885" width="8.85546875" customWidth="1"/>
    <col min="15887" max="15887" width="7.7109375" customWidth="1"/>
    <col min="15888" max="15888" width="9" customWidth="1"/>
    <col min="15889" max="15889" width="9.28515625" customWidth="1"/>
    <col min="15890" max="15890" width="0" hidden="1" customWidth="1"/>
    <col min="15891" max="15891" width="8.85546875" customWidth="1"/>
    <col min="15892" max="15892" width="9" customWidth="1"/>
    <col min="15893" max="15893" width="8.7109375" customWidth="1"/>
    <col min="16129" max="16129" width="39.42578125" customWidth="1"/>
    <col min="16130" max="16133" width="0" hidden="1" customWidth="1"/>
    <col min="16135" max="16135" width="9.5703125" customWidth="1"/>
    <col min="16136" max="16136" width="8.85546875" customWidth="1"/>
    <col min="16137" max="16137" width="9" customWidth="1"/>
    <col min="16138" max="16138" width="8.85546875" customWidth="1"/>
    <col min="16139" max="16139" width="7.7109375" customWidth="1"/>
    <col min="16140" max="16141" width="8.85546875" customWidth="1"/>
    <col min="16143" max="16143" width="7.7109375" customWidth="1"/>
    <col min="16144" max="16144" width="9" customWidth="1"/>
    <col min="16145" max="16145" width="9.28515625" customWidth="1"/>
    <col min="16146" max="16146" width="0" hidden="1" customWidth="1"/>
    <col min="16147" max="16147" width="8.85546875" customWidth="1"/>
    <col min="16148" max="16148" width="9" customWidth="1"/>
    <col min="16149" max="16149" width="8.7109375" customWidth="1"/>
  </cols>
  <sheetData>
    <row r="1" spans="1:21" x14ac:dyDescent="0.25">
      <c r="P1" s="2" t="s">
        <v>0</v>
      </c>
    </row>
    <row r="5" spans="1:21" s="6" customFormat="1" ht="18" x14ac:dyDescent="0.25">
      <c r="A5" s="4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5"/>
    </row>
    <row r="6" spans="1:21" s="6" customFormat="1" ht="18" x14ac:dyDescent="0.25">
      <c r="A6" s="4" t="s">
        <v>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5"/>
    </row>
    <row r="7" spans="1:21" ht="9.75" customHeight="1" x14ac:dyDescent="0.25"/>
    <row r="8" spans="1:21" s="16" customFormat="1" ht="13.5" customHeight="1" x14ac:dyDescent="0.25">
      <c r="A8" s="7" t="s">
        <v>3</v>
      </c>
      <c r="B8" s="8" t="s">
        <v>4</v>
      </c>
      <c r="C8" s="9"/>
      <c r="D8" s="9"/>
      <c r="E8" s="10"/>
      <c r="F8" s="11" t="s">
        <v>5</v>
      </c>
      <c r="G8" s="12"/>
      <c r="H8" s="12"/>
      <c r="I8" s="13"/>
      <c r="J8" s="11" t="s">
        <v>6</v>
      </c>
      <c r="K8" s="12"/>
      <c r="L8" s="12"/>
      <c r="M8" s="13"/>
      <c r="N8" s="11" t="s">
        <v>7</v>
      </c>
      <c r="O8" s="12"/>
      <c r="P8" s="12"/>
      <c r="Q8" s="13"/>
      <c r="R8" s="14" t="s">
        <v>8</v>
      </c>
      <c r="S8" s="14" t="s">
        <v>8</v>
      </c>
      <c r="T8" s="14" t="s">
        <v>8</v>
      </c>
      <c r="U8" s="15" t="s">
        <v>9</v>
      </c>
    </row>
    <row r="9" spans="1:21" s="23" customFormat="1" ht="14.25" customHeight="1" x14ac:dyDescent="0.25">
      <c r="A9" s="17"/>
      <c r="B9" s="14" t="s">
        <v>10</v>
      </c>
      <c r="C9" s="14" t="s">
        <v>11</v>
      </c>
      <c r="D9" s="14" t="s">
        <v>12</v>
      </c>
      <c r="E9" s="14" t="s">
        <v>13</v>
      </c>
      <c r="F9" s="18" t="s">
        <v>10</v>
      </c>
      <c r="G9" s="18" t="s">
        <v>11</v>
      </c>
      <c r="H9" s="19" t="s">
        <v>12</v>
      </c>
      <c r="I9" s="18" t="s">
        <v>13</v>
      </c>
      <c r="J9" s="18" t="s">
        <v>10</v>
      </c>
      <c r="K9" s="18" t="s">
        <v>11</v>
      </c>
      <c r="L9" s="18" t="s">
        <v>12</v>
      </c>
      <c r="M9" s="18" t="s">
        <v>13</v>
      </c>
      <c r="N9" s="19" t="s">
        <v>10</v>
      </c>
      <c r="O9" s="18" t="s">
        <v>11</v>
      </c>
      <c r="P9" s="18" t="s">
        <v>12</v>
      </c>
      <c r="Q9" s="18" t="s">
        <v>13</v>
      </c>
      <c r="R9" s="20" t="s">
        <v>14</v>
      </c>
      <c r="S9" s="20" t="s">
        <v>15</v>
      </c>
      <c r="T9" s="21" t="s">
        <v>16</v>
      </c>
      <c r="U9" s="22" t="s">
        <v>17</v>
      </c>
    </row>
    <row r="10" spans="1:21" s="23" customFormat="1" x14ac:dyDescent="0.25">
      <c r="A10" s="20">
        <v>1</v>
      </c>
      <c r="B10" s="20">
        <v>2</v>
      </c>
      <c r="C10" s="20">
        <v>3</v>
      </c>
      <c r="D10" s="20">
        <v>4</v>
      </c>
      <c r="E10" s="20">
        <v>5</v>
      </c>
      <c r="F10" s="24">
        <v>2</v>
      </c>
      <c r="G10" s="24">
        <v>3</v>
      </c>
      <c r="H10" s="25">
        <v>4</v>
      </c>
      <c r="I10" s="24">
        <v>5</v>
      </c>
      <c r="J10" s="24">
        <v>6</v>
      </c>
      <c r="K10" s="24">
        <v>7</v>
      </c>
      <c r="L10" s="24">
        <v>8</v>
      </c>
      <c r="M10" s="24">
        <v>9</v>
      </c>
      <c r="N10" s="26">
        <v>10</v>
      </c>
      <c r="O10" s="27">
        <v>11</v>
      </c>
      <c r="P10" s="27">
        <v>12</v>
      </c>
      <c r="Q10" s="24">
        <v>13</v>
      </c>
      <c r="R10" s="28">
        <v>14</v>
      </c>
      <c r="S10" s="20">
        <v>14</v>
      </c>
      <c r="T10" s="28">
        <v>15</v>
      </c>
      <c r="U10" s="20">
        <v>16</v>
      </c>
    </row>
    <row r="11" spans="1:21" ht="14.25" customHeight="1" x14ac:dyDescent="0.25">
      <c r="A11" s="29" t="s">
        <v>18</v>
      </c>
      <c r="B11" s="29">
        <f t="shared" ref="B11:Q11" si="0">B13+B15+B16</f>
        <v>0</v>
      </c>
      <c r="C11" s="29">
        <f t="shared" si="0"/>
        <v>0</v>
      </c>
      <c r="D11" s="29">
        <f t="shared" si="0"/>
        <v>0</v>
      </c>
      <c r="E11" s="29">
        <f t="shared" si="0"/>
        <v>0</v>
      </c>
      <c r="F11" s="30">
        <f>F12+F13</f>
        <v>1039037</v>
      </c>
      <c r="G11" s="30">
        <f t="shared" ref="G11:M11" si="1">G13+G15+G16+G12</f>
        <v>0</v>
      </c>
      <c r="H11" s="31">
        <f t="shared" si="1"/>
        <v>3472365</v>
      </c>
      <c r="I11" s="30">
        <f t="shared" si="1"/>
        <v>4511402</v>
      </c>
      <c r="J11" s="30">
        <f t="shared" si="1"/>
        <v>985270</v>
      </c>
      <c r="K11" s="30">
        <f t="shared" si="1"/>
        <v>0</v>
      </c>
      <c r="L11" s="30">
        <f t="shared" si="1"/>
        <v>1476056</v>
      </c>
      <c r="M11" s="30">
        <f t="shared" si="1"/>
        <v>2461326</v>
      </c>
      <c r="N11" s="31">
        <f t="shared" si="0"/>
        <v>1166467</v>
      </c>
      <c r="O11" s="30">
        <f t="shared" si="0"/>
        <v>0</v>
      </c>
      <c r="P11" s="30">
        <f t="shared" si="0"/>
        <v>6045139</v>
      </c>
      <c r="Q11" s="30">
        <f t="shared" si="0"/>
        <v>7211606</v>
      </c>
      <c r="R11" s="32" t="e">
        <f>Q11/E11*100</f>
        <v>#DIV/0!</v>
      </c>
      <c r="S11" s="32">
        <f t="shared" ref="S11:S39" si="2">Q11/I11*100</f>
        <v>159.85287943747863</v>
      </c>
      <c r="T11" s="33">
        <f>Q11/M11*100</f>
        <v>292.99678303483569</v>
      </c>
      <c r="U11" s="33">
        <f>M11/I11*100</f>
        <v>54.557895749480977</v>
      </c>
    </row>
    <row r="12" spans="1:21" s="39" customFormat="1" ht="12.75" x14ac:dyDescent="0.2">
      <c r="A12" s="34" t="s">
        <v>19</v>
      </c>
      <c r="B12" s="34"/>
      <c r="C12" s="34"/>
      <c r="D12" s="34"/>
      <c r="E12" s="34"/>
      <c r="F12" s="35">
        <v>52152</v>
      </c>
      <c r="G12" s="36"/>
      <c r="H12" s="36"/>
      <c r="I12" s="35">
        <f>F12+H12+G12</f>
        <v>52152</v>
      </c>
      <c r="J12" s="35">
        <v>52152</v>
      </c>
      <c r="K12" s="36"/>
      <c r="L12" s="36"/>
      <c r="M12" s="35">
        <f>J12+L12+K12</f>
        <v>52152</v>
      </c>
      <c r="N12" s="35">
        <v>81342</v>
      </c>
      <c r="O12" s="36"/>
      <c r="P12" s="35"/>
      <c r="Q12" s="35">
        <f>N12+P12+O12</f>
        <v>81342</v>
      </c>
      <c r="R12" s="37"/>
      <c r="S12" s="38">
        <f>Q12/I12*100</f>
        <v>155.97100782328579</v>
      </c>
      <c r="T12" s="38">
        <f>Q12/M12*100</f>
        <v>155.97100782328579</v>
      </c>
      <c r="U12" s="38">
        <f>M12/I12*100</f>
        <v>100</v>
      </c>
    </row>
    <row r="13" spans="1:21" s="39" customFormat="1" ht="12.75" x14ac:dyDescent="0.2">
      <c r="A13" s="34" t="s">
        <v>20</v>
      </c>
      <c r="B13" s="34"/>
      <c r="C13" s="34"/>
      <c r="D13" s="34"/>
      <c r="E13" s="34">
        <f>SUM(B13:D13)</f>
        <v>0</v>
      </c>
      <c r="F13" s="35">
        <v>986885</v>
      </c>
      <c r="G13" s="36"/>
      <c r="H13" s="35">
        <v>3281165</v>
      </c>
      <c r="I13" s="35">
        <f>F13+H13+G13</f>
        <v>4268050</v>
      </c>
      <c r="J13" s="35">
        <v>933118</v>
      </c>
      <c r="K13" s="36"/>
      <c r="L13" s="35">
        <v>1284856</v>
      </c>
      <c r="M13" s="35">
        <f>J13+L13+K13</f>
        <v>2217974</v>
      </c>
      <c r="N13" s="35">
        <v>1166467</v>
      </c>
      <c r="O13" s="36"/>
      <c r="P13" s="35">
        <v>5826739</v>
      </c>
      <c r="Q13" s="35">
        <f>N13+P13+O13</f>
        <v>6993206</v>
      </c>
      <c r="R13" s="37">
        <v>0</v>
      </c>
      <c r="S13" s="38">
        <f t="shared" si="2"/>
        <v>163.85014233666428</v>
      </c>
      <c r="T13" s="38">
        <f>Q13/M13*100</f>
        <v>315.29702331947982</v>
      </c>
      <c r="U13" s="38">
        <f t="shared" ref="U13:U98" si="3">M13/I13*100</f>
        <v>51.966916976136645</v>
      </c>
    </row>
    <row r="14" spans="1:21" s="39" customFormat="1" ht="12.75" hidden="1" x14ac:dyDescent="0.2">
      <c r="A14" s="29"/>
      <c r="B14" s="34"/>
      <c r="C14" s="34"/>
      <c r="D14" s="34"/>
      <c r="E14" s="34"/>
      <c r="F14" s="35"/>
      <c r="G14" s="35"/>
      <c r="H14" s="40"/>
      <c r="I14" s="35"/>
      <c r="J14" s="35"/>
      <c r="K14" s="35"/>
      <c r="L14" s="35"/>
      <c r="M14" s="35"/>
      <c r="N14" s="40"/>
      <c r="O14" s="35"/>
      <c r="P14" s="35"/>
      <c r="Q14" s="35"/>
      <c r="R14" s="38"/>
      <c r="S14" s="38"/>
      <c r="T14" s="38"/>
      <c r="U14" s="38"/>
    </row>
    <row r="15" spans="1:21" x14ac:dyDescent="0.25">
      <c r="A15" s="34" t="s">
        <v>21</v>
      </c>
      <c r="B15" s="34"/>
      <c r="C15" s="34"/>
      <c r="D15" s="34"/>
      <c r="E15" s="34">
        <f>SUM(B15:D15)</f>
        <v>0</v>
      </c>
      <c r="F15" s="35"/>
      <c r="G15" s="35"/>
      <c r="H15" s="35">
        <v>191200</v>
      </c>
      <c r="I15" s="35">
        <f>F15+H15+G15</f>
        <v>191200</v>
      </c>
      <c r="J15" s="36"/>
      <c r="K15" s="36"/>
      <c r="L15" s="35">
        <v>191200</v>
      </c>
      <c r="M15" s="35">
        <f>J15+L15+K15</f>
        <v>191200</v>
      </c>
      <c r="N15" s="36"/>
      <c r="O15" s="36"/>
      <c r="P15" s="35">
        <v>218400</v>
      </c>
      <c r="Q15" s="35">
        <f>N15+P15+O15</f>
        <v>218400</v>
      </c>
      <c r="R15" s="37" t="e">
        <f>Q15/E15*100</f>
        <v>#DIV/0!</v>
      </c>
      <c r="S15" s="38">
        <f t="shared" si="2"/>
        <v>114.22594142259415</v>
      </c>
      <c r="T15" s="38">
        <f>Q15/M15*100</f>
        <v>114.22594142259415</v>
      </c>
      <c r="U15" s="38">
        <f t="shared" si="3"/>
        <v>100</v>
      </c>
    </row>
    <row r="16" spans="1:21" ht="26.25" hidden="1" x14ac:dyDescent="0.25">
      <c r="A16" s="41" t="s">
        <v>22</v>
      </c>
      <c r="B16" s="34"/>
      <c r="C16" s="34"/>
      <c r="D16" s="34"/>
      <c r="E16" s="34">
        <f>SUM(B16:D16)</f>
        <v>0</v>
      </c>
      <c r="F16" s="35"/>
      <c r="G16" s="35"/>
      <c r="H16" s="40"/>
      <c r="I16" s="35">
        <f>F16+H16+G16</f>
        <v>0</v>
      </c>
      <c r="J16" s="35"/>
      <c r="K16" s="35"/>
      <c r="L16" s="35"/>
      <c r="M16" s="35">
        <f>J16+L16+K16</f>
        <v>0</v>
      </c>
      <c r="N16" s="40"/>
      <c r="O16" s="35"/>
      <c r="P16" s="35"/>
      <c r="Q16" s="35">
        <f>N16+P16+O16</f>
        <v>0</v>
      </c>
      <c r="R16" s="38" t="e">
        <f>Q16/E16*100</f>
        <v>#DIV/0!</v>
      </c>
      <c r="S16" s="38" t="e">
        <f t="shared" si="2"/>
        <v>#DIV/0!</v>
      </c>
      <c r="T16" s="38">
        <v>0</v>
      </c>
      <c r="U16" s="38" t="e">
        <f t="shared" si="3"/>
        <v>#DIV/0!</v>
      </c>
    </row>
    <row r="17" spans="1:21" x14ac:dyDescent="0.25">
      <c r="A17" s="29" t="s">
        <v>23</v>
      </c>
      <c r="B17" s="29">
        <f t="shared" ref="B17:P17" si="4">B19+B20+B18+B22+B21</f>
        <v>0</v>
      </c>
      <c r="C17" s="29">
        <f t="shared" si="4"/>
        <v>0</v>
      </c>
      <c r="D17" s="29">
        <f t="shared" si="4"/>
        <v>0</v>
      </c>
      <c r="E17" s="29">
        <f t="shared" si="4"/>
        <v>0</v>
      </c>
      <c r="F17" s="30">
        <f>F19+F20+F22+F23+F24</f>
        <v>1179463</v>
      </c>
      <c r="G17" s="30">
        <f t="shared" si="4"/>
        <v>0</v>
      </c>
      <c r="H17" s="31">
        <f t="shared" si="4"/>
        <v>1000</v>
      </c>
      <c r="I17" s="30">
        <f>I19+I20+I18+I22+I21+I23+I24</f>
        <v>1180463</v>
      </c>
      <c r="J17" s="30">
        <f>J19+J20+J22+J23+J24</f>
        <v>1014254</v>
      </c>
      <c r="K17" s="30">
        <f t="shared" si="4"/>
        <v>0</v>
      </c>
      <c r="L17" s="30">
        <f t="shared" si="4"/>
        <v>0</v>
      </c>
      <c r="M17" s="30">
        <f>M19+M20+M18+M22+M21+M23+M24</f>
        <v>1014254</v>
      </c>
      <c r="N17" s="31">
        <f>N19+N20+N18+N22+N21+N23+N24</f>
        <v>349764</v>
      </c>
      <c r="O17" s="30">
        <f t="shared" si="4"/>
        <v>0</v>
      </c>
      <c r="P17" s="30">
        <f t="shared" si="4"/>
        <v>1000</v>
      </c>
      <c r="Q17" s="30">
        <f>Q19+Q20+Q18+Q22+Q21+Q23+Q24</f>
        <v>350764</v>
      </c>
      <c r="R17" s="33" t="e">
        <f>Q17/E17*100</f>
        <v>#DIV/0!</v>
      </c>
      <c r="S17" s="33">
        <f t="shared" si="2"/>
        <v>29.714103703377404</v>
      </c>
      <c r="T17" s="33">
        <f>Q17/M17*100</f>
        <v>34.583447538782195</v>
      </c>
      <c r="U17" s="33">
        <f t="shared" si="3"/>
        <v>85.920016129264525</v>
      </c>
    </row>
    <row r="18" spans="1:21" s="39" customFormat="1" ht="12.75" hidden="1" x14ac:dyDescent="0.2">
      <c r="A18" s="34" t="s">
        <v>24</v>
      </c>
      <c r="B18" s="34"/>
      <c r="C18" s="34"/>
      <c r="D18" s="34"/>
      <c r="E18" s="34">
        <f>SUM(B18:D18)</f>
        <v>0</v>
      </c>
      <c r="F18" s="35"/>
      <c r="G18" s="35"/>
      <c r="H18" s="40"/>
      <c r="I18" s="35">
        <f t="shared" ref="I18:I94" si="5">F18+H18+G18</f>
        <v>0</v>
      </c>
      <c r="J18" s="35"/>
      <c r="K18" s="35"/>
      <c r="L18" s="35"/>
      <c r="M18" s="35">
        <f t="shared" ref="M18:M83" si="6">J18+L18+K18</f>
        <v>0</v>
      </c>
      <c r="N18" s="40"/>
      <c r="O18" s="35"/>
      <c r="P18" s="35"/>
      <c r="Q18" s="35">
        <f t="shared" ref="Q18:Q83" si="7">N18+P18+O18</f>
        <v>0</v>
      </c>
      <c r="R18" s="38">
        <v>0</v>
      </c>
      <c r="S18" s="38" t="e">
        <f t="shared" si="2"/>
        <v>#DIV/0!</v>
      </c>
      <c r="T18" s="38">
        <v>0</v>
      </c>
      <c r="U18" s="38" t="e">
        <f t="shared" si="3"/>
        <v>#DIV/0!</v>
      </c>
    </row>
    <row r="19" spans="1:21" s="39" customFormat="1" ht="12.75" x14ac:dyDescent="0.2">
      <c r="A19" s="34" t="s">
        <v>25</v>
      </c>
      <c r="B19" s="34"/>
      <c r="C19" s="34"/>
      <c r="D19" s="34"/>
      <c r="E19" s="34">
        <f>SUM(B19:D19)</f>
        <v>0</v>
      </c>
      <c r="F19" s="35">
        <v>22218</v>
      </c>
      <c r="G19" s="36"/>
      <c r="H19" s="36"/>
      <c r="I19" s="35">
        <f t="shared" si="5"/>
        <v>22218</v>
      </c>
      <c r="J19" s="35">
        <v>11005</v>
      </c>
      <c r="K19" s="36"/>
      <c r="L19" s="36"/>
      <c r="M19" s="35">
        <f t="shared" si="6"/>
        <v>11005</v>
      </c>
      <c r="N19" s="35">
        <v>22847</v>
      </c>
      <c r="O19" s="36"/>
      <c r="P19" s="35"/>
      <c r="Q19" s="35">
        <f t="shared" si="7"/>
        <v>22847</v>
      </c>
      <c r="R19" s="37">
        <v>0</v>
      </c>
      <c r="S19" s="38">
        <f t="shared" si="2"/>
        <v>102.83103789720047</v>
      </c>
      <c r="T19" s="38">
        <v>0</v>
      </c>
      <c r="U19" s="38">
        <f t="shared" si="3"/>
        <v>49.531911063101994</v>
      </c>
    </row>
    <row r="20" spans="1:21" s="39" customFormat="1" ht="12.75" x14ac:dyDescent="0.2">
      <c r="A20" s="42" t="s">
        <v>26</v>
      </c>
      <c r="B20" s="34"/>
      <c r="C20" s="34"/>
      <c r="D20" s="34"/>
      <c r="E20" s="34">
        <f>SUM(B20:D20)</f>
        <v>0</v>
      </c>
      <c r="F20" s="35">
        <v>48202</v>
      </c>
      <c r="G20" s="36"/>
      <c r="H20" s="36"/>
      <c r="I20" s="35">
        <f t="shared" si="5"/>
        <v>48202</v>
      </c>
      <c r="J20" s="35">
        <v>19093</v>
      </c>
      <c r="K20" s="36"/>
      <c r="L20" s="36"/>
      <c r="M20" s="35">
        <f t="shared" si="6"/>
        <v>19093</v>
      </c>
      <c r="N20" s="35">
        <v>73130</v>
      </c>
      <c r="O20" s="36"/>
      <c r="P20" s="35"/>
      <c r="Q20" s="35">
        <f t="shared" si="7"/>
        <v>73130</v>
      </c>
      <c r="R20" s="37">
        <v>0</v>
      </c>
      <c r="S20" s="38">
        <f t="shared" si="2"/>
        <v>151.71569644413094</v>
      </c>
      <c r="T20" s="38">
        <v>0</v>
      </c>
      <c r="U20" s="38">
        <f t="shared" si="3"/>
        <v>39.61038961038961</v>
      </c>
    </row>
    <row r="21" spans="1:21" s="39" customFormat="1" ht="24.75" hidden="1" customHeight="1" x14ac:dyDescent="0.2">
      <c r="A21" s="43" t="s">
        <v>27</v>
      </c>
      <c r="B21" s="34"/>
      <c r="C21" s="34"/>
      <c r="D21" s="34"/>
      <c r="E21" s="34">
        <f>SUM(B21:D21)</f>
        <v>0</v>
      </c>
      <c r="F21" s="35"/>
      <c r="G21" s="35"/>
      <c r="H21" s="40"/>
      <c r="I21" s="35">
        <f t="shared" si="5"/>
        <v>0</v>
      </c>
      <c r="J21" s="35"/>
      <c r="K21" s="35"/>
      <c r="L21" s="35"/>
      <c r="M21" s="35">
        <f t="shared" si="6"/>
        <v>0</v>
      </c>
      <c r="N21" s="40"/>
      <c r="O21" s="35"/>
      <c r="P21" s="35"/>
      <c r="Q21" s="35">
        <f t="shared" si="7"/>
        <v>0</v>
      </c>
      <c r="R21" s="38">
        <v>0</v>
      </c>
      <c r="S21" s="33" t="e">
        <f t="shared" si="2"/>
        <v>#DIV/0!</v>
      </c>
      <c r="T21" s="38">
        <v>0</v>
      </c>
      <c r="U21" s="38" t="e">
        <f t="shared" si="3"/>
        <v>#DIV/0!</v>
      </c>
    </row>
    <row r="22" spans="1:21" s="39" customFormat="1" ht="38.25" x14ac:dyDescent="0.2">
      <c r="A22" s="41" t="s">
        <v>28</v>
      </c>
      <c r="B22" s="34"/>
      <c r="C22" s="34"/>
      <c r="D22" s="34"/>
      <c r="E22" s="34">
        <f>SUM(B22:D22)</f>
        <v>0</v>
      </c>
      <c r="F22" s="35">
        <v>115544</v>
      </c>
      <c r="G22" s="36"/>
      <c r="H22" s="35">
        <v>1000</v>
      </c>
      <c r="I22" s="35">
        <f t="shared" si="5"/>
        <v>116544</v>
      </c>
      <c r="J22" s="35">
        <v>115494</v>
      </c>
      <c r="K22" s="36"/>
      <c r="L22" s="36"/>
      <c r="M22" s="35">
        <f t="shared" si="6"/>
        <v>115494</v>
      </c>
      <c r="N22" s="35">
        <v>118450</v>
      </c>
      <c r="O22" s="36"/>
      <c r="P22" s="35">
        <v>1000</v>
      </c>
      <c r="Q22" s="35">
        <f t="shared" si="7"/>
        <v>119450</v>
      </c>
      <c r="R22" s="37">
        <v>0</v>
      </c>
      <c r="S22" s="38">
        <f t="shared" si="2"/>
        <v>102.49347885777044</v>
      </c>
      <c r="T22" s="38">
        <v>0</v>
      </c>
      <c r="U22" s="38">
        <f t="shared" si="3"/>
        <v>99.099052718286657</v>
      </c>
    </row>
    <row r="23" spans="1:21" s="39" customFormat="1" ht="26.25" customHeight="1" x14ac:dyDescent="0.2">
      <c r="A23" s="41" t="s">
        <v>29</v>
      </c>
      <c r="B23" s="34"/>
      <c r="C23" s="34"/>
      <c r="D23" s="34"/>
      <c r="E23" s="34"/>
      <c r="F23" s="35">
        <v>974886</v>
      </c>
      <c r="G23" s="36"/>
      <c r="H23" s="36"/>
      <c r="I23" s="35">
        <f t="shared" si="5"/>
        <v>974886</v>
      </c>
      <c r="J23" s="35">
        <v>857343</v>
      </c>
      <c r="K23" s="36"/>
      <c r="L23" s="36"/>
      <c r="M23" s="35">
        <f t="shared" si="6"/>
        <v>857343</v>
      </c>
      <c r="N23" s="35">
        <f>I23-M23</f>
        <v>117543</v>
      </c>
      <c r="O23" s="36"/>
      <c r="P23" s="35"/>
      <c r="Q23" s="35">
        <f t="shared" si="7"/>
        <v>117543</v>
      </c>
      <c r="R23" s="37"/>
      <c r="S23" s="33">
        <f t="shared" si="2"/>
        <v>12.057102061164073</v>
      </c>
      <c r="T23" s="38"/>
      <c r="U23" s="38">
        <f t="shared" si="3"/>
        <v>87.942897938835927</v>
      </c>
    </row>
    <row r="24" spans="1:21" s="39" customFormat="1" ht="12.75" x14ac:dyDescent="0.2">
      <c r="A24" s="34" t="s">
        <v>30</v>
      </c>
      <c r="B24" s="34"/>
      <c r="C24" s="34"/>
      <c r="D24" s="34"/>
      <c r="E24" s="34"/>
      <c r="F24" s="35">
        <v>18613</v>
      </c>
      <c r="G24" s="36"/>
      <c r="H24" s="36"/>
      <c r="I24" s="35">
        <f t="shared" si="5"/>
        <v>18613</v>
      </c>
      <c r="J24" s="35">
        <v>11319</v>
      </c>
      <c r="K24" s="36"/>
      <c r="L24" s="36"/>
      <c r="M24" s="35">
        <f t="shared" si="6"/>
        <v>11319</v>
      </c>
      <c r="N24" s="35">
        <v>17794</v>
      </c>
      <c r="O24" s="36"/>
      <c r="P24" s="35"/>
      <c r="Q24" s="35">
        <f t="shared" si="7"/>
        <v>17794</v>
      </c>
      <c r="R24" s="37"/>
      <c r="S24" s="33">
        <f t="shared" si="2"/>
        <v>95.599849567506581</v>
      </c>
      <c r="T24" s="38"/>
      <c r="U24" s="38">
        <f t="shared" si="3"/>
        <v>60.812335464460318</v>
      </c>
    </row>
    <row r="25" spans="1:21" s="44" customFormat="1" ht="12.75" x14ac:dyDescent="0.2">
      <c r="A25" s="29" t="s">
        <v>31</v>
      </c>
      <c r="B25" s="29">
        <f t="shared" ref="B25:E25" si="8">B26+B28+B34+B33</f>
        <v>0</v>
      </c>
      <c r="C25" s="29">
        <f t="shared" si="8"/>
        <v>0</v>
      </c>
      <c r="D25" s="29">
        <f t="shared" si="8"/>
        <v>0</v>
      </c>
      <c r="E25" s="29">
        <f t="shared" si="8"/>
        <v>0</v>
      </c>
      <c r="F25" s="30">
        <f>F26+F28+F34+F33+F31+F30</f>
        <v>140537</v>
      </c>
      <c r="G25" s="30">
        <f>G26+G28+G34+G33+G31+G30</f>
        <v>0</v>
      </c>
      <c r="H25" s="31">
        <f>H26+H28+H34+H33+H31+H30</f>
        <v>34453</v>
      </c>
      <c r="I25" s="30">
        <f>I26+I28+I34+I33+I31</f>
        <v>174990</v>
      </c>
      <c r="J25" s="30">
        <f>J26+J28+J34+J33+J31+J30</f>
        <v>78104</v>
      </c>
      <c r="K25" s="30">
        <f>K26+K28+K34+K33+K31+K30</f>
        <v>0</v>
      </c>
      <c r="L25" s="30">
        <f>L26+L28+L34+L33+L31+L30</f>
        <v>29645</v>
      </c>
      <c r="M25" s="30">
        <f>M26+M28+M34+M33+M31+M30</f>
        <v>107749</v>
      </c>
      <c r="N25" s="31">
        <f>N26+N28+N30+N31+N33+N34</f>
        <v>70069</v>
      </c>
      <c r="O25" s="30">
        <f>O26+O28+O34+O33</f>
        <v>0</v>
      </c>
      <c r="P25" s="30">
        <f>P26+P28+P31+P33+P34</f>
        <v>0</v>
      </c>
      <c r="Q25" s="30">
        <f>Q26+Q28+Q34+Q33+Q30+Q31</f>
        <v>70069</v>
      </c>
      <c r="R25" s="33" t="e">
        <f>Q25/E25*100</f>
        <v>#DIV/0!</v>
      </c>
      <c r="S25" s="33">
        <f t="shared" si="2"/>
        <v>40.041716669523971</v>
      </c>
      <c r="T25" s="33">
        <f>Q25/M25*100</f>
        <v>65.029837863924485</v>
      </c>
      <c r="U25" s="33">
        <f t="shared" si="3"/>
        <v>61.574375678610203</v>
      </c>
    </row>
    <row r="26" spans="1:21" s="39" customFormat="1" ht="12.75" x14ac:dyDescent="0.2">
      <c r="A26" s="34" t="s">
        <v>32</v>
      </c>
      <c r="B26" s="34"/>
      <c r="C26" s="34"/>
      <c r="D26" s="34"/>
      <c r="E26" s="34">
        <f>SUM(B26:D26)</f>
        <v>0</v>
      </c>
      <c r="F26" s="35">
        <v>2101</v>
      </c>
      <c r="G26" s="36"/>
      <c r="H26" s="36"/>
      <c r="I26" s="35">
        <f t="shared" si="5"/>
        <v>2101</v>
      </c>
      <c r="J26" s="35">
        <v>0</v>
      </c>
      <c r="K26" s="36"/>
      <c r="L26" s="36"/>
      <c r="M26" s="35">
        <f t="shared" si="6"/>
        <v>0</v>
      </c>
      <c r="N26" s="35">
        <v>3028</v>
      </c>
      <c r="O26" s="36"/>
      <c r="P26" s="35"/>
      <c r="Q26" s="35">
        <f t="shared" si="7"/>
        <v>3028</v>
      </c>
      <c r="R26" s="37">
        <v>0</v>
      </c>
      <c r="S26" s="38">
        <f t="shared" si="2"/>
        <v>144.12184673964779</v>
      </c>
      <c r="T26" s="38">
        <v>0</v>
      </c>
      <c r="U26" s="38">
        <f t="shared" si="3"/>
        <v>0</v>
      </c>
    </row>
    <row r="27" spans="1:21" s="39" customFormat="1" ht="12.75" hidden="1" x14ac:dyDescent="0.2">
      <c r="A27" s="29"/>
      <c r="B27" s="34"/>
      <c r="C27" s="34"/>
      <c r="D27" s="34"/>
      <c r="E27" s="34"/>
      <c r="F27" s="35"/>
      <c r="G27" s="35"/>
      <c r="H27" s="40"/>
      <c r="I27" s="35"/>
      <c r="J27" s="35"/>
      <c r="K27" s="35"/>
      <c r="L27" s="35"/>
      <c r="M27" s="35"/>
      <c r="N27" s="35"/>
      <c r="O27" s="35"/>
      <c r="P27" s="35"/>
      <c r="Q27" s="35"/>
      <c r="R27" s="38"/>
      <c r="S27" s="38"/>
      <c r="T27" s="38"/>
      <c r="U27" s="38"/>
    </row>
    <row r="28" spans="1:21" s="39" customFormat="1" ht="12.75" x14ac:dyDescent="0.2">
      <c r="A28" s="34" t="s">
        <v>33</v>
      </c>
      <c r="B28" s="34"/>
      <c r="C28" s="34"/>
      <c r="D28" s="34"/>
      <c r="E28" s="34">
        <f>SUM(B28:D28)</f>
        <v>0</v>
      </c>
      <c r="F28" s="35">
        <v>2657</v>
      </c>
      <c r="G28" s="36"/>
      <c r="H28" s="35"/>
      <c r="I28" s="35">
        <f t="shared" si="5"/>
        <v>2657</v>
      </c>
      <c r="J28" s="35">
        <v>0</v>
      </c>
      <c r="K28" s="36"/>
      <c r="L28" s="35">
        <v>0</v>
      </c>
      <c r="M28" s="35">
        <f t="shared" si="6"/>
        <v>0</v>
      </c>
      <c r="N28" s="35">
        <v>3251</v>
      </c>
      <c r="O28" s="36"/>
      <c r="P28" s="35"/>
      <c r="Q28" s="35">
        <f t="shared" si="7"/>
        <v>3251</v>
      </c>
      <c r="R28" s="37">
        <v>0</v>
      </c>
      <c r="S28" s="38">
        <v>0</v>
      </c>
      <c r="T28" s="38">
        <v>0</v>
      </c>
      <c r="U28" s="38">
        <v>0</v>
      </c>
    </row>
    <row r="29" spans="1:21" s="39" customFormat="1" ht="12.75" hidden="1" x14ac:dyDescent="0.2">
      <c r="A29" s="29"/>
      <c r="B29" s="34"/>
      <c r="C29" s="34"/>
      <c r="D29" s="34"/>
      <c r="E29" s="34"/>
      <c r="F29" s="35"/>
      <c r="G29" s="35"/>
      <c r="H29" s="35"/>
      <c r="I29" s="35"/>
      <c r="J29" s="35"/>
      <c r="K29" s="35"/>
      <c r="L29" s="35"/>
      <c r="M29" s="35"/>
      <c r="N29" s="40"/>
      <c r="O29" s="35"/>
      <c r="P29" s="35"/>
      <c r="Q29" s="35"/>
      <c r="R29" s="38"/>
      <c r="S29" s="38"/>
      <c r="T29" s="38"/>
      <c r="U29" s="38"/>
    </row>
    <row r="30" spans="1:21" s="39" customFormat="1" ht="12.75" hidden="1" x14ac:dyDescent="0.2">
      <c r="A30" s="34" t="s">
        <v>34</v>
      </c>
      <c r="B30" s="34"/>
      <c r="C30" s="34"/>
      <c r="D30" s="34"/>
      <c r="E30" s="34"/>
      <c r="F30" s="35"/>
      <c r="G30" s="35"/>
      <c r="H30" s="35"/>
      <c r="I30" s="35">
        <f t="shared" si="5"/>
        <v>0</v>
      </c>
      <c r="J30" s="35"/>
      <c r="K30" s="35"/>
      <c r="L30" s="35"/>
      <c r="M30" s="35">
        <f t="shared" si="6"/>
        <v>0</v>
      </c>
      <c r="N30" s="40"/>
      <c r="O30" s="35"/>
      <c r="P30" s="35"/>
      <c r="Q30" s="35">
        <f t="shared" si="7"/>
        <v>0</v>
      </c>
      <c r="R30" s="38"/>
      <c r="S30" s="38">
        <v>0</v>
      </c>
      <c r="T30" s="38">
        <v>0</v>
      </c>
      <c r="U30" s="38">
        <v>0</v>
      </c>
    </row>
    <row r="31" spans="1:21" s="39" customFormat="1" ht="12.75" x14ac:dyDescent="0.2">
      <c r="A31" s="34" t="s">
        <v>35</v>
      </c>
      <c r="B31" s="34"/>
      <c r="C31" s="34"/>
      <c r="D31" s="34"/>
      <c r="E31" s="34"/>
      <c r="F31" s="35">
        <v>11041</v>
      </c>
      <c r="G31" s="36"/>
      <c r="H31" s="35"/>
      <c r="I31" s="35">
        <f t="shared" si="5"/>
        <v>11041</v>
      </c>
      <c r="J31" s="35">
        <v>3310</v>
      </c>
      <c r="K31" s="36"/>
      <c r="L31" s="35">
        <v>0</v>
      </c>
      <c r="M31" s="35">
        <f t="shared" si="6"/>
        <v>3310</v>
      </c>
      <c r="N31" s="35">
        <v>13846</v>
      </c>
      <c r="O31" s="36"/>
      <c r="P31" s="35">
        <v>0</v>
      </c>
      <c r="Q31" s="35">
        <f t="shared" si="7"/>
        <v>13846</v>
      </c>
      <c r="R31" s="37"/>
      <c r="S31" s="38">
        <v>0</v>
      </c>
      <c r="T31" s="38">
        <v>0</v>
      </c>
      <c r="U31" s="38">
        <v>0</v>
      </c>
    </row>
    <row r="32" spans="1:21" s="39" customFormat="1" ht="12.75" hidden="1" x14ac:dyDescent="0.2">
      <c r="A32" s="29"/>
      <c r="B32" s="34"/>
      <c r="C32" s="34"/>
      <c r="D32" s="34"/>
      <c r="E32" s="34"/>
      <c r="F32" s="35"/>
      <c r="G32" s="35"/>
      <c r="H32" s="40"/>
      <c r="I32" s="35"/>
      <c r="J32" s="35"/>
      <c r="K32" s="35"/>
      <c r="L32" s="35"/>
      <c r="M32" s="35"/>
      <c r="N32" s="40"/>
      <c r="O32" s="35"/>
      <c r="P32" s="35"/>
      <c r="Q32" s="35"/>
      <c r="R32" s="38"/>
      <c r="S32" s="38"/>
      <c r="T32" s="38"/>
      <c r="U32" s="38"/>
    </row>
    <row r="33" spans="1:21" s="39" customFormat="1" ht="12.75" x14ac:dyDescent="0.2">
      <c r="A33" s="34" t="s">
        <v>36</v>
      </c>
      <c r="B33" s="34"/>
      <c r="C33" s="34"/>
      <c r="D33" s="34"/>
      <c r="E33" s="34"/>
      <c r="F33" s="35">
        <v>118</v>
      </c>
      <c r="G33" s="36"/>
      <c r="H33" s="36"/>
      <c r="I33" s="35">
        <f t="shared" si="5"/>
        <v>118</v>
      </c>
      <c r="J33" s="35">
        <v>0</v>
      </c>
      <c r="K33" s="36"/>
      <c r="L33" s="36"/>
      <c r="M33" s="35">
        <f t="shared" si="6"/>
        <v>0</v>
      </c>
      <c r="N33" s="35">
        <v>118</v>
      </c>
      <c r="O33" s="36"/>
      <c r="P33" s="35"/>
      <c r="Q33" s="35">
        <f t="shared" si="7"/>
        <v>118</v>
      </c>
      <c r="R33" s="37">
        <v>0</v>
      </c>
      <c r="S33" s="38">
        <f t="shared" si="2"/>
        <v>100</v>
      </c>
      <c r="T33" s="38">
        <v>0</v>
      </c>
      <c r="U33" s="38">
        <f t="shared" si="3"/>
        <v>0</v>
      </c>
    </row>
    <row r="34" spans="1:21" s="39" customFormat="1" ht="12.75" x14ac:dyDescent="0.2">
      <c r="A34" s="34" t="s">
        <v>37</v>
      </c>
      <c r="B34" s="34"/>
      <c r="C34" s="34"/>
      <c r="D34" s="34"/>
      <c r="E34" s="34">
        <f>SUM(B34:D34)</f>
        <v>0</v>
      </c>
      <c r="F34" s="35">
        <v>124620</v>
      </c>
      <c r="G34" s="36"/>
      <c r="H34" s="35">
        <v>34453</v>
      </c>
      <c r="I34" s="35">
        <f t="shared" si="5"/>
        <v>159073</v>
      </c>
      <c r="J34" s="35">
        <v>74794</v>
      </c>
      <c r="K34" s="36"/>
      <c r="L34" s="35">
        <v>29645</v>
      </c>
      <c r="M34" s="35">
        <f t="shared" si="6"/>
        <v>104439</v>
      </c>
      <c r="N34" s="35">
        <f>F34-J34</f>
        <v>49826</v>
      </c>
      <c r="O34" s="36"/>
      <c r="P34" s="35"/>
      <c r="Q34" s="35">
        <f t="shared" si="7"/>
        <v>49826</v>
      </c>
      <c r="R34" s="37">
        <v>0</v>
      </c>
      <c r="S34" s="38">
        <f t="shared" si="2"/>
        <v>31.322726044017529</v>
      </c>
      <c r="T34" s="38">
        <v>0</v>
      </c>
      <c r="U34" s="38">
        <f t="shared" si="3"/>
        <v>65.654762278953697</v>
      </c>
    </row>
    <row r="35" spans="1:21" s="39" customFormat="1" ht="12.75" hidden="1" x14ac:dyDescent="0.2">
      <c r="A35" s="45" t="s">
        <v>38</v>
      </c>
      <c r="B35" s="34"/>
      <c r="C35" s="34"/>
      <c r="D35" s="34"/>
      <c r="E35" s="34">
        <f>SUM(B35:D35)</f>
        <v>0</v>
      </c>
      <c r="F35" s="35"/>
      <c r="G35" s="35"/>
      <c r="H35" s="40"/>
      <c r="I35" s="35"/>
      <c r="J35" s="35"/>
      <c r="K35" s="35"/>
      <c r="L35" s="35"/>
      <c r="M35" s="35"/>
      <c r="N35" s="40"/>
      <c r="O35" s="35"/>
      <c r="P35" s="35"/>
      <c r="Q35" s="35"/>
      <c r="R35" s="38" t="e">
        <f>Q35/E35*100</f>
        <v>#DIV/0!</v>
      </c>
      <c r="S35" s="38" t="e">
        <f t="shared" si="2"/>
        <v>#DIV/0!</v>
      </c>
      <c r="T35" s="38" t="e">
        <f>Q35/M35*100</f>
        <v>#DIV/0!</v>
      </c>
      <c r="U35" s="38" t="e">
        <f t="shared" si="3"/>
        <v>#DIV/0!</v>
      </c>
    </row>
    <row r="36" spans="1:21" x14ac:dyDescent="0.25">
      <c r="A36" s="29" t="s">
        <v>39</v>
      </c>
      <c r="B36" s="29">
        <f>B38+B37</f>
        <v>0</v>
      </c>
      <c r="C36" s="29">
        <f>C39+C37</f>
        <v>0</v>
      </c>
      <c r="D36" s="29">
        <f>D39+D37</f>
        <v>0</v>
      </c>
      <c r="E36" s="29">
        <f>E39+E37</f>
        <v>0</v>
      </c>
      <c r="F36" s="30">
        <f>F39+F37+F38</f>
        <v>43202</v>
      </c>
      <c r="G36" s="30">
        <f>G39+G37</f>
        <v>0</v>
      </c>
      <c r="H36" s="31">
        <f>SUM(H38:H40)</f>
        <v>0</v>
      </c>
      <c r="I36" s="30">
        <f>I39+I37+I38</f>
        <v>43202</v>
      </c>
      <c r="J36" s="30">
        <f>J39+J37+J38</f>
        <v>21496</v>
      </c>
      <c r="K36" s="30">
        <f>K39+K37</f>
        <v>0</v>
      </c>
      <c r="L36" s="30">
        <f>SUM(L39:L40)</f>
        <v>0</v>
      </c>
      <c r="M36" s="30">
        <f>M39+M37+M38</f>
        <v>21496</v>
      </c>
      <c r="N36" s="31">
        <f>N37+N38+N39</f>
        <v>41790</v>
      </c>
      <c r="O36" s="30">
        <f>O37+O38+O39</f>
        <v>0</v>
      </c>
      <c r="P36" s="30">
        <f>P37+P38+P39+P40</f>
        <v>58000</v>
      </c>
      <c r="Q36" s="30">
        <f>Q39+Q37+Q38+Q40</f>
        <v>99790</v>
      </c>
      <c r="R36" s="33" t="e">
        <f>Q36/E36*100</f>
        <v>#DIV/0!</v>
      </c>
      <c r="S36" s="33">
        <f t="shared" si="2"/>
        <v>230.98467663534095</v>
      </c>
      <c r="T36" s="33">
        <f>Q36/M36*100</f>
        <v>464.22590249348713</v>
      </c>
      <c r="U36" s="33">
        <f t="shared" si="3"/>
        <v>49.756955696495531</v>
      </c>
    </row>
    <row r="37" spans="1:21" s="39" customFormat="1" ht="12.75" hidden="1" x14ac:dyDescent="0.2">
      <c r="A37" s="34" t="s">
        <v>40</v>
      </c>
      <c r="B37" s="34"/>
      <c r="C37" s="34"/>
      <c r="D37" s="34"/>
      <c r="E37" s="34">
        <f>SUM(B37:D37)</f>
        <v>0</v>
      </c>
      <c r="F37" s="35"/>
      <c r="G37" s="35"/>
      <c r="H37" s="40"/>
      <c r="I37" s="35">
        <f t="shared" si="5"/>
        <v>0</v>
      </c>
      <c r="J37" s="35"/>
      <c r="K37" s="35"/>
      <c r="L37" s="35"/>
      <c r="M37" s="35">
        <f t="shared" si="6"/>
        <v>0</v>
      </c>
      <c r="N37" s="40"/>
      <c r="O37" s="35"/>
      <c r="P37" s="35"/>
      <c r="Q37" s="35">
        <f t="shared" si="7"/>
        <v>0</v>
      </c>
      <c r="R37" s="38" t="e">
        <f>Q37/E37*100</f>
        <v>#DIV/0!</v>
      </c>
      <c r="S37" s="38" t="e">
        <f t="shared" si="2"/>
        <v>#DIV/0!</v>
      </c>
      <c r="T37" s="38" t="e">
        <f>Q37/M37*100</f>
        <v>#DIV/0!</v>
      </c>
      <c r="U37" s="38" t="e">
        <f t="shared" si="3"/>
        <v>#DIV/0!</v>
      </c>
    </row>
    <row r="38" spans="1:21" s="39" customFormat="1" ht="12.75" x14ac:dyDescent="0.2">
      <c r="A38" s="34" t="s">
        <v>41</v>
      </c>
      <c r="B38" s="34"/>
      <c r="C38" s="34"/>
      <c r="D38" s="34"/>
      <c r="E38" s="34">
        <f>SUM(B38:D38)</f>
        <v>0</v>
      </c>
      <c r="F38" s="35">
        <v>29483</v>
      </c>
      <c r="G38" s="36"/>
      <c r="H38" s="36"/>
      <c r="I38" s="35">
        <f t="shared" si="5"/>
        <v>29483</v>
      </c>
      <c r="J38" s="35">
        <v>13285</v>
      </c>
      <c r="K38" s="36"/>
      <c r="L38" s="36"/>
      <c r="M38" s="35">
        <f t="shared" si="6"/>
        <v>13285</v>
      </c>
      <c r="N38" s="35">
        <v>21418</v>
      </c>
      <c r="O38" s="36"/>
      <c r="P38" s="35"/>
      <c r="Q38" s="35">
        <f t="shared" si="7"/>
        <v>21418</v>
      </c>
      <c r="R38" s="37" t="e">
        <f>Q38/E38*100</f>
        <v>#DIV/0!</v>
      </c>
      <c r="S38" s="38">
        <f t="shared" si="2"/>
        <v>72.645253196757452</v>
      </c>
      <c r="T38" s="38">
        <f>Q38/M38*100</f>
        <v>161.2194203989462</v>
      </c>
      <c r="U38" s="38">
        <f t="shared" si="3"/>
        <v>45.05986500695316</v>
      </c>
    </row>
    <row r="39" spans="1:21" x14ac:dyDescent="0.25">
      <c r="A39" s="34" t="s">
        <v>42</v>
      </c>
      <c r="B39" s="34"/>
      <c r="C39" s="34"/>
      <c r="D39" s="34"/>
      <c r="E39" s="34">
        <f>SUM(B39:D39)</f>
        <v>0</v>
      </c>
      <c r="F39" s="35">
        <v>13719</v>
      </c>
      <c r="G39" s="36"/>
      <c r="H39" s="35"/>
      <c r="I39" s="35">
        <f t="shared" si="5"/>
        <v>13719</v>
      </c>
      <c r="J39" s="35">
        <v>8211</v>
      </c>
      <c r="K39" s="36"/>
      <c r="L39" s="35"/>
      <c r="M39" s="35">
        <f t="shared" si="6"/>
        <v>8211</v>
      </c>
      <c r="N39" s="35">
        <v>20372</v>
      </c>
      <c r="O39" s="36"/>
      <c r="P39" s="35">
        <v>58000</v>
      </c>
      <c r="Q39" s="35">
        <f t="shared" si="7"/>
        <v>78372</v>
      </c>
      <c r="R39" s="37" t="e">
        <f>Q39/E39*100</f>
        <v>#DIV/0!</v>
      </c>
      <c r="S39" s="38">
        <f t="shared" si="2"/>
        <v>571.26612726875135</v>
      </c>
      <c r="T39" s="38">
        <f>Q39/M39*100</f>
        <v>954.47570332480825</v>
      </c>
      <c r="U39" s="38">
        <f t="shared" si="3"/>
        <v>59.85130111524164</v>
      </c>
    </row>
    <row r="40" spans="1:21" hidden="1" x14ac:dyDescent="0.25">
      <c r="A40" s="34" t="s">
        <v>43</v>
      </c>
      <c r="B40" s="34"/>
      <c r="C40" s="34"/>
      <c r="D40" s="34"/>
      <c r="E40" s="34">
        <f>SUM(B40:D40)</f>
        <v>0</v>
      </c>
      <c r="F40" s="35"/>
      <c r="G40" s="35"/>
      <c r="H40" s="40"/>
      <c r="I40" s="35">
        <f t="shared" si="5"/>
        <v>0</v>
      </c>
      <c r="J40" s="35"/>
      <c r="K40" s="35"/>
      <c r="L40" s="35"/>
      <c r="M40" s="35">
        <f t="shared" si="6"/>
        <v>0</v>
      </c>
      <c r="N40" s="40"/>
      <c r="O40" s="35"/>
      <c r="P40" s="35"/>
      <c r="Q40" s="35">
        <f t="shared" si="7"/>
        <v>0</v>
      </c>
      <c r="R40" s="38"/>
      <c r="S40" s="38">
        <v>0</v>
      </c>
      <c r="T40" s="38">
        <v>0</v>
      </c>
      <c r="U40" s="38">
        <v>0</v>
      </c>
    </row>
    <row r="41" spans="1:21" x14ac:dyDescent="0.25">
      <c r="A41" s="29" t="s">
        <v>44</v>
      </c>
      <c r="B41" s="29" t="e">
        <f>B42+B43+B44+B46+B47+B48+#REF!+B52+B53+B54</f>
        <v>#REF!</v>
      </c>
      <c r="C41" s="29" t="e">
        <f>C42+C43+C44+C46+C47+C48+#REF!+C52+C53</f>
        <v>#REF!</v>
      </c>
      <c r="D41" s="29" t="e">
        <f>D42+D43+D44+D46+D47+D48+#REF!+D52+D53</f>
        <v>#REF!</v>
      </c>
      <c r="E41" s="29" t="e">
        <f>E42+E43+E44+E46+E47+E48+#REF!+E52+E53+E54</f>
        <v>#REF!</v>
      </c>
      <c r="F41" s="30">
        <f>F42+F43+F44+F46+F47+F48+F49+F51+F52+F53+F54+F50+F55+F56</f>
        <v>2960253</v>
      </c>
      <c r="G41" s="30">
        <f>G42+G43+G44+G46+G47+G48+G49+G51+G52+G53+G54+G50</f>
        <v>0</v>
      </c>
      <c r="H41" s="31">
        <f>H42+H43+H44+H46+H47+H48+H49+H51+H52+H53+H54+H50+H55+H56</f>
        <v>75884</v>
      </c>
      <c r="I41" s="30">
        <f>I42+I43+I44+I46+I47+I48+I49+I51+I52+I53+I54+I50+I55+I56</f>
        <v>3036137</v>
      </c>
      <c r="J41" s="30">
        <f>J42+J43+J44+J46+J47+J48+J49+J51+J52+J53+J54+J50+J55+J56</f>
        <v>2712522</v>
      </c>
      <c r="K41" s="30">
        <f>K42+K43+K44+K46+K47+K48+K49+K51+K52+K53+K54+K50</f>
        <v>0</v>
      </c>
      <c r="L41" s="30">
        <f>L42+L43+L44+L46+L47+L48+L49+L51+L52+L53+L54+L50+L55+L56</f>
        <v>58676</v>
      </c>
      <c r="M41" s="30">
        <f>M42+M43+M44+M46+M47+M48+M49+M51+M52+M53+M54+M50+M55+M56</f>
        <v>2771198</v>
      </c>
      <c r="N41" s="31">
        <f>N42+N43+N44+N47+N48+N49+N50+N51+N55+N56+N57</f>
        <v>2635968</v>
      </c>
      <c r="O41" s="30">
        <f>O42+O43+O44+O46+O47+O48+O49+O51+O52+O53+O54+O50</f>
        <v>0</v>
      </c>
      <c r="P41" s="30">
        <f>P42+P43+P44+P46+P47+P48+P49+P51+P52+P53+P54+P50</f>
        <v>73123</v>
      </c>
      <c r="Q41" s="30">
        <f>Q42+Q43+Q44+Q47+Q48+Q49+Q50+Q51+Q55+Q56+Q57</f>
        <v>2709091</v>
      </c>
      <c r="R41" s="33" t="e">
        <f>Q41/E41*100</f>
        <v>#REF!</v>
      </c>
      <c r="S41" s="33">
        <f>Q41/I41*100</f>
        <v>89.228219938691836</v>
      </c>
      <c r="T41" s="33">
        <f>Q41/M41*100</f>
        <v>97.758839317869018</v>
      </c>
      <c r="U41" s="33">
        <f t="shared" si="3"/>
        <v>91.273812742969113</v>
      </c>
    </row>
    <row r="42" spans="1:21" x14ac:dyDescent="0.25">
      <c r="A42" s="34" t="s">
        <v>45</v>
      </c>
      <c r="B42" s="34"/>
      <c r="C42" s="34"/>
      <c r="D42" s="34"/>
      <c r="E42" s="34">
        <f t="shared" ref="E42:E54" si="9">SUM(B42:D42)</f>
        <v>0</v>
      </c>
      <c r="F42" s="35"/>
      <c r="G42" s="35"/>
      <c r="H42" s="35">
        <v>5000</v>
      </c>
      <c r="I42" s="35">
        <f>F42+H42+G42</f>
        <v>5000</v>
      </c>
      <c r="J42" s="36"/>
      <c r="K42" s="36"/>
      <c r="L42" s="35">
        <v>4200</v>
      </c>
      <c r="M42" s="35">
        <f t="shared" si="6"/>
        <v>4200</v>
      </c>
      <c r="N42" s="36"/>
      <c r="O42" s="36"/>
      <c r="P42" s="35">
        <v>7400</v>
      </c>
      <c r="Q42" s="35">
        <f t="shared" si="7"/>
        <v>7400</v>
      </c>
      <c r="R42" s="37" t="e">
        <f>Q42/E42*100</f>
        <v>#DIV/0!</v>
      </c>
      <c r="S42" s="38">
        <f>Q42/I42*100</f>
        <v>148</v>
      </c>
      <c r="T42" s="38">
        <f>Q42/M42*100</f>
        <v>176.19047619047618</v>
      </c>
      <c r="U42" s="38">
        <f t="shared" si="3"/>
        <v>84</v>
      </c>
    </row>
    <row r="43" spans="1:21" x14ac:dyDescent="0.25">
      <c r="A43" s="34" t="s">
        <v>46</v>
      </c>
      <c r="B43" s="34"/>
      <c r="C43" s="34"/>
      <c r="D43" s="34"/>
      <c r="E43" s="34">
        <f t="shared" si="9"/>
        <v>0</v>
      </c>
      <c r="F43" s="35">
        <v>132602</v>
      </c>
      <c r="G43" s="36"/>
      <c r="H43" s="36"/>
      <c r="I43" s="35">
        <f>F43+H43+G43</f>
        <v>132602</v>
      </c>
      <c r="J43" s="35">
        <v>125812</v>
      </c>
      <c r="K43" s="36"/>
      <c r="L43" s="36"/>
      <c r="M43" s="35">
        <f t="shared" si="6"/>
        <v>125812</v>
      </c>
      <c r="N43" s="35">
        <v>160940</v>
      </c>
      <c r="O43" s="36"/>
      <c r="P43" s="36"/>
      <c r="Q43" s="35">
        <f t="shared" si="7"/>
        <v>160940</v>
      </c>
      <c r="R43" s="37" t="e">
        <f>Q43/E43*100</f>
        <v>#DIV/0!</v>
      </c>
      <c r="S43" s="38">
        <f>Q43/I43*100</f>
        <v>121.3707183903712</v>
      </c>
      <c r="T43" s="38">
        <f>Q43/M43*100</f>
        <v>127.92102502146059</v>
      </c>
      <c r="U43" s="38">
        <f t="shared" si="3"/>
        <v>94.879413583505524</v>
      </c>
    </row>
    <row r="44" spans="1:21" x14ac:dyDescent="0.25">
      <c r="A44" s="34" t="s">
        <v>47</v>
      </c>
      <c r="B44" s="34"/>
      <c r="C44" s="34"/>
      <c r="D44" s="34"/>
      <c r="E44" s="34">
        <f t="shared" si="9"/>
        <v>0</v>
      </c>
      <c r="F44" s="35">
        <v>387170</v>
      </c>
      <c r="G44" s="36"/>
      <c r="H44" s="35">
        <v>56955</v>
      </c>
      <c r="I44" s="35">
        <f>F44+H44+G44</f>
        <v>444125</v>
      </c>
      <c r="J44" s="35">
        <v>387168</v>
      </c>
      <c r="K44" s="36"/>
      <c r="L44" s="35">
        <v>40547</v>
      </c>
      <c r="M44" s="35">
        <f t="shared" si="6"/>
        <v>427715</v>
      </c>
      <c r="N44" s="35">
        <v>406664</v>
      </c>
      <c r="O44" s="35"/>
      <c r="P44" s="35">
        <v>65723</v>
      </c>
      <c r="Q44" s="35">
        <f t="shared" si="7"/>
        <v>472387</v>
      </c>
      <c r="R44" s="37" t="e">
        <f t="shared" ref="R44:R54" si="10">Q44/E44*100</f>
        <v>#DIV/0!</v>
      </c>
      <c r="S44" s="38">
        <f t="shared" ref="S44:S56" si="11">Q44/I44*100</f>
        <v>106.36352378271883</v>
      </c>
      <c r="T44" s="38">
        <f t="shared" ref="T44:T56" si="12">Q44/M44*100</f>
        <v>110.44433793530739</v>
      </c>
      <c r="U44" s="38">
        <f t="shared" si="3"/>
        <v>96.30509428651844</v>
      </c>
    </row>
    <row r="45" spans="1:21" hidden="1" x14ac:dyDescent="0.25">
      <c r="A45" s="34"/>
      <c r="B45" s="34"/>
      <c r="C45" s="34"/>
      <c r="D45" s="34"/>
      <c r="E45" s="34"/>
      <c r="F45" s="35"/>
      <c r="G45" s="35"/>
      <c r="H45" s="40"/>
      <c r="I45" s="35"/>
      <c r="J45" s="35"/>
      <c r="K45" s="35"/>
      <c r="L45" s="35"/>
      <c r="M45" s="35"/>
      <c r="N45" s="40"/>
      <c r="O45" s="35"/>
      <c r="P45" s="35"/>
      <c r="Q45" s="35">
        <f t="shared" si="7"/>
        <v>0</v>
      </c>
      <c r="R45" s="38"/>
      <c r="S45" s="38"/>
      <c r="T45" s="38"/>
      <c r="U45" s="38"/>
    </row>
    <row r="46" spans="1:21" hidden="1" x14ac:dyDescent="0.25">
      <c r="A46" s="34" t="s">
        <v>48</v>
      </c>
      <c r="B46" s="34"/>
      <c r="C46" s="34"/>
      <c r="D46" s="34"/>
      <c r="E46" s="34">
        <f t="shared" si="9"/>
        <v>0</v>
      </c>
      <c r="F46" s="35"/>
      <c r="G46" s="35"/>
      <c r="H46" s="40"/>
      <c r="I46" s="35">
        <f>F46+H46+G46</f>
        <v>0</v>
      </c>
      <c r="J46" s="35"/>
      <c r="K46" s="35"/>
      <c r="L46" s="35"/>
      <c r="M46" s="35">
        <f t="shared" si="6"/>
        <v>0</v>
      </c>
      <c r="N46" s="40"/>
      <c r="O46" s="35"/>
      <c r="P46" s="35"/>
      <c r="Q46" s="35">
        <f t="shared" si="7"/>
        <v>0</v>
      </c>
      <c r="R46" s="38" t="e">
        <f t="shared" si="10"/>
        <v>#DIV/0!</v>
      </c>
      <c r="S46" s="38" t="e">
        <f t="shared" si="11"/>
        <v>#DIV/0!</v>
      </c>
      <c r="T46" s="38" t="e">
        <f t="shared" si="12"/>
        <v>#DIV/0!</v>
      </c>
      <c r="U46" s="38" t="e">
        <f t="shared" si="3"/>
        <v>#DIV/0!</v>
      </c>
    </row>
    <row r="47" spans="1:21" x14ac:dyDescent="0.25">
      <c r="A47" s="34" t="s">
        <v>49</v>
      </c>
      <c r="B47" s="34"/>
      <c r="C47" s="34"/>
      <c r="D47" s="34"/>
      <c r="E47" s="34">
        <f t="shared" si="9"/>
        <v>0</v>
      </c>
      <c r="F47" s="35">
        <v>77057</v>
      </c>
      <c r="G47" s="36"/>
      <c r="H47" s="36"/>
      <c r="I47" s="35">
        <f t="shared" si="5"/>
        <v>77057</v>
      </c>
      <c r="J47" s="35">
        <v>75559</v>
      </c>
      <c r="K47" s="36"/>
      <c r="L47" s="36"/>
      <c r="M47" s="35">
        <f t="shared" si="6"/>
        <v>75559</v>
      </c>
      <c r="N47" s="35">
        <v>83018</v>
      </c>
      <c r="O47" s="36"/>
      <c r="P47" s="36"/>
      <c r="Q47" s="35">
        <f t="shared" si="7"/>
        <v>83018</v>
      </c>
      <c r="R47" s="37" t="e">
        <f t="shared" si="10"/>
        <v>#DIV/0!</v>
      </c>
      <c r="S47" s="38">
        <f t="shared" si="11"/>
        <v>107.73583191663315</v>
      </c>
      <c r="T47" s="38">
        <f t="shared" si="12"/>
        <v>109.87175584642466</v>
      </c>
      <c r="U47" s="38">
        <f t="shared" si="3"/>
        <v>98.055984530931653</v>
      </c>
    </row>
    <row r="48" spans="1:21" x14ac:dyDescent="0.25">
      <c r="A48" s="34" t="s">
        <v>50</v>
      </c>
      <c r="B48" s="34"/>
      <c r="C48" s="34"/>
      <c r="D48" s="34"/>
      <c r="E48" s="34">
        <f t="shared" si="9"/>
        <v>0</v>
      </c>
      <c r="F48" s="35">
        <v>586957</v>
      </c>
      <c r="G48" s="36"/>
      <c r="H48" s="36"/>
      <c r="I48" s="35">
        <f t="shared" si="5"/>
        <v>586957</v>
      </c>
      <c r="J48" s="35">
        <v>581489</v>
      </c>
      <c r="K48" s="36"/>
      <c r="L48" s="36"/>
      <c r="M48" s="35">
        <f t="shared" si="6"/>
        <v>581489</v>
      </c>
      <c r="N48" s="35">
        <v>686218</v>
      </c>
      <c r="O48" s="36"/>
      <c r="P48" s="36"/>
      <c r="Q48" s="35">
        <f t="shared" si="7"/>
        <v>686218</v>
      </c>
      <c r="R48" s="37" t="e">
        <f t="shared" si="10"/>
        <v>#DIV/0!</v>
      </c>
      <c r="S48" s="38">
        <f t="shared" si="11"/>
        <v>116.91111955390258</v>
      </c>
      <c r="T48" s="38">
        <f t="shared" si="12"/>
        <v>118.01048687077487</v>
      </c>
      <c r="U48" s="38">
        <f t="shared" si="3"/>
        <v>99.068415573883613</v>
      </c>
    </row>
    <row r="49" spans="1:21" x14ac:dyDescent="0.25">
      <c r="A49" s="34" t="s">
        <v>51</v>
      </c>
      <c r="B49" s="34"/>
      <c r="C49" s="34"/>
      <c r="D49" s="34"/>
      <c r="E49" s="34">
        <f t="shared" si="9"/>
        <v>0</v>
      </c>
      <c r="F49" s="35">
        <v>598915</v>
      </c>
      <c r="G49" s="36"/>
      <c r="H49" s="36"/>
      <c r="I49" s="35">
        <f t="shared" si="5"/>
        <v>598915</v>
      </c>
      <c r="J49" s="35">
        <v>555499</v>
      </c>
      <c r="K49" s="36"/>
      <c r="L49" s="36"/>
      <c r="M49" s="35">
        <f t="shared" si="6"/>
        <v>555499</v>
      </c>
      <c r="N49" s="35">
        <v>719784</v>
      </c>
      <c r="O49" s="36"/>
      <c r="P49" s="36"/>
      <c r="Q49" s="35">
        <f t="shared" si="7"/>
        <v>719784</v>
      </c>
      <c r="R49" s="37" t="e">
        <f t="shared" si="10"/>
        <v>#DIV/0!</v>
      </c>
      <c r="S49" s="38">
        <f t="shared" si="11"/>
        <v>120.18132790128817</v>
      </c>
      <c r="T49" s="38">
        <f t="shared" si="12"/>
        <v>129.57431066482567</v>
      </c>
      <c r="U49" s="38">
        <f t="shared" si="3"/>
        <v>92.750891194910807</v>
      </c>
    </row>
    <row r="50" spans="1:21" x14ac:dyDescent="0.25">
      <c r="A50" s="34" t="s">
        <v>52</v>
      </c>
      <c r="B50" s="34"/>
      <c r="C50" s="34"/>
      <c r="D50" s="34"/>
      <c r="E50" s="34"/>
      <c r="F50" s="35">
        <v>740100</v>
      </c>
      <c r="G50" s="36"/>
      <c r="H50" s="36"/>
      <c r="I50" s="35">
        <f t="shared" si="5"/>
        <v>740100</v>
      </c>
      <c r="J50" s="35">
        <v>739538</v>
      </c>
      <c r="K50" s="36"/>
      <c r="L50" s="36"/>
      <c r="M50" s="35">
        <f t="shared" si="6"/>
        <v>739538</v>
      </c>
      <c r="N50" s="35">
        <f>F50-J50</f>
        <v>562</v>
      </c>
      <c r="O50" s="36"/>
      <c r="P50" s="36"/>
      <c r="Q50" s="35">
        <f t="shared" si="7"/>
        <v>562</v>
      </c>
      <c r="R50" s="37"/>
      <c r="S50" s="38">
        <f t="shared" si="11"/>
        <v>7.5935684366977438E-2</v>
      </c>
      <c r="T50" s="38">
        <f t="shared" si="12"/>
        <v>7.599339046810305E-2</v>
      </c>
      <c r="U50" s="38">
        <f t="shared" si="3"/>
        <v>99.924064315633018</v>
      </c>
    </row>
    <row r="51" spans="1:21" x14ac:dyDescent="0.25">
      <c r="A51" s="34" t="s">
        <v>53</v>
      </c>
      <c r="B51" s="34"/>
      <c r="C51" s="34"/>
      <c r="D51" s="34"/>
      <c r="E51" s="34">
        <f t="shared" si="9"/>
        <v>0</v>
      </c>
      <c r="F51" s="35">
        <v>85717</v>
      </c>
      <c r="G51" s="36"/>
      <c r="H51" s="36"/>
      <c r="I51" s="35">
        <f t="shared" si="5"/>
        <v>85717</v>
      </c>
      <c r="J51" s="35">
        <v>64408</v>
      </c>
      <c r="K51" s="36"/>
      <c r="L51" s="36"/>
      <c r="M51" s="35">
        <f t="shared" si="6"/>
        <v>64408</v>
      </c>
      <c r="N51" s="35">
        <v>300370</v>
      </c>
      <c r="O51" s="36"/>
      <c r="P51" s="36"/>
      <c r="Q51" s="35">
        <f t="shared" si="7"/>
        <v>300370</v>
      </c>
      <c r="R51" s="37" t="e">
        <f t="shared" si="10"/>
        <v>#DIV/0!</v>
      </c>
      <c r="S51" s="38">
        <f t="shared" si="11"/>
        <v>350.42057001528286</v>
      </c>
      <c r="T51" s="38">
        <f t="shared" si="12"/>
        <v>466.35511116631471</v>
      </c>
      <c r="U51" s="38">
        <f t="shared" si="3"/>
        <v>75.140287224237895</v>
      </c>
    </row>
    <row r="52" spans="1:21" hidden="1" x14ac:dyDescent="0.25">
      <c r="A52" s="34" t="s">
        <v>54</v>
      </c>
      <c r="B52" s="34"/>
      <c r="C52" s="34"/>
      <c r="D52" s="34"/>
      <c r="E52" s="34">
        <f t="shared" si="9"/>
        <v>0</v>
      </c>
      <c r="F52" s="35"/>
      <c r="G52" s="35"/>
      <c r="H52" s="40"/>
      <c r="I52" s="35">
        <f t="shared" si="5"/>
        <v>0</v>
      </c>
      <c r="J52" s="35"/>
      <c r="K52" s="35"/>
      <c r="L52" s="35"/>
      <c r="M52" s="35">
        <f t="shared" si="6"/>
        <v>0</v>
      </c>
      <c r="N52" s="40"/>
      <c r="O52" s="35"/>
      <c r="P52" s="35"/>
      <c r="Q52" s="35">
        <f t="shared" si="7"/>
        <v>0</v>
      </c>
      <c r="R52" s="38" t="e">
        <f t="shared" si="10"/>
        <v>#DIV/0!</v>
      </c>
      <c r="S52" s="38" t="e">
        <f t="shared" si="11"/>
        <v>#DIV/0!</v>
      </c>
      <c r="T52" s="38" t="e">
        <f t="shared" si="12"/>
        <v>#DIV/0!</v>
      </c>
      <c r="U52" s="38" t="e">
        <f t="shared" si="3"/>
        <v>#DIV/0!</v>
      </c>
    </row>
    <row r="53" spans="1:21" hidden="1" x14ac:dyDescent="0.25">
      <c r="A53" s="34" t="s">
        <v>55</v>
      </c>
      <c r="B53" s="34"/>
      <c r="C53" s="34"/>
      <c r="D53" s="34"/>
      <c r="E53" s="34">
        <f t="shared" si="9"/>
        <v>0</v>
      </c>
      <c r="F53" s="35"/>
      <c r="G53" s="35"/>
      <c r="H53" s="40"/>
      <c r="I53" s="35">
        <f t="shared" si="5"/>
        <v>0</v>
      </c>
      <c r="J53" s="35"/>
      <c r="K53" s="35"/>
      <c r="L53" s="35"/>
      <c r="M53" s="35">
        <f t="shared" si="6"/>
        <v>0</v>
      </c>
      <c r="N53" s="40"/>
      <c r="O53" s="35"/>
      <c r="P53" s="35"/>
      <c r="Q53" s="35">
        <f t="shared" si="7"/>
        <v>0</v>
      </c>
      <c r="R53" s="38" t="e">
        <f t="shared" si="10"/>
        <v>#DIV/0!</v>
      </c>
      <c r="S53" s="38" t="e">
        <f t="shared" si="11"/>
        <v>#DIV/0!</v>
      </c>
      <c r="T53" s="38" t="e">
        <f t="shared" si="12"/>
        <v>#DIV/0!</v>
      </c>
      <c r="U53" s="38" t="e">
        <f t="shared" si="3"/>
        <v>#DIV/0!</v>
      </c>
    </row>
    <row r="54" spans="1:21" s="39" customFormat="1" ht="12.75" hidden="1" x14ac:dyDescent="0.2">
      <c r="A54" s="34" t="s">
        <v>56</v>
      </c>
      <c r="B54" s="34"/>
      <c r="C54" s="34"/>
      <c r="D54" s="34"/>
      <c r="E54" s="34">
        <f t="shared" si="9"/>
        <v>0</v>
      </c>
      <c r="F54" s="35"/>
      <c r="G54" s="35"/>
      <c r="H54" s="40"/>
      <c r="I54" s="35">
        <f t="shared" si="5"/>
        <v>0</v>
      </c>
      <c r="J54" s="35"/>
      <c r="K54" s="35"/>
      <c r="L54" s="35"/>
      <c r="M54" s="35">
        <f t="shared" si="6"/>
        <v>0</v>
      </c>
      <c r="N54" s="40"/>
      <c r="O54" s="35"/>
      <c r="P54" s="35"/>
      <c r="Q54" s="35">
        <f t="shared" si="7"/>
        <v>0</v>
      </c>
      <c r="R54" s="38" t="e">
        <f t="shared" si="10"/>
        <v>#DIV/0!</v>
      </c>
      <c r="S54" s="38" t="e">
        <f t="shared" si="11"/>
        <v>#DIV/0!</v>
      </c>
      <c r="T54" s="38" t="e">
        <f t="shared" si="12"/>
        <v>#DIV/0!</v>
      </c>
      <c r="U54" s="38" t="e">
        <f t="shared" si="3"/>
        <v>#DIV/0!</v>
      </c>
    </row>
    <row r="55" spans="1:21" s="39" customFormat="1" ht="12.75" x14ac:dyDescent="0.2">
      <c r="A55" s="34" t="s">
        <v>57</v>
      </c>
      <c r="B55" s="34"/>
      <c r="C55" s="34"/>
      <c r="D55" s="34"/>
      <c r="E55" s="34"/>
      <c r="F55" s="35">
        <v>316255</v>
      </c>
      <c r="G55" s="36"/>
      <c r="H55" s="36"/>
      <c r="I55" s="35">
        <f>F55</f>
        <v>316255</v>
      </c>
      <c r="J55" s="35">
        <v>170206</v>
      </c>
      <c r="K55" s="36"/>
      <c r="L55" s="36"/>
      <c r="M55" s="35">
        <f>J55</f>
        <v>170206</v>
      </c>
      <c r="N55" s="35">
        <v>21309</v>
      </c>
      <c r="O55" s="36"/>
      <c r="P55" s="36"/>
      <c r="Q55" s="35">
        <f t="shared" si="7"/>
        <v>21309</v>
      </c>
      <c r="R55" s="37"/>
      <c r="S55" s="38">
        <f t="shared" si="11"/>
        <v>6.7379171870800461</v>
      </c>
      <c r="T55" s="38">
        <f t="shared" si="12"/>
        <v>12.519535151522273</v>
      </c>
      <c r="U55" s="38">
        <f t="shared" si="3"/>
        <v>53.819228154495576</v>
      </c>
    </row>
    <row r="56" spans="1:21" s="39" customFormat="1" ht="12.75" x14ac:dyDescent="0.2">
      <c r="A56" s="34" t="s">
        <v>58</v>
      </c>
      <c r="B56" s="34"/>
      <c r="C56" s="34"/>
      <c r="D56" s="34"/>
      <c r="E56" s="34"/>
      <c r="F56" s="35">
        <v>35480</v>
      </c>
      <c r="G56" s="36"/>
      <c r="H56" s="35">
        <v>13929</v>
      </c>
      <c r="I56" s="35">
        <f>F56+G56+H56</f>
        <v>49409</v>
      </c>
      <c r="J56" s="35">
        <v>12843</v>
      </c>
      <c r="K56" s="36"/>
      <c r="L56" s="35">
        <v>13929</v>
      </c>
      <c r="M56" s="35">
        <f>J56+K56+L56</f>
        <v>26772</v>
      </c>
      <c r="N56" s="35">
        <v>256797</v>
      </c>
      <c r="O56" s="36"/>
      <c r="P56" s="36"/>
      <c r="Q56" s="35">
        <f>N56+O56+P56</f>
        <v>256797</v>
      </c>
      <c r="R56" s="37"/>
      <c r="S56" s="38">
        <f t="shared" si="11"/>
        <v>519.73729482482952</v>
      </c>
      <c r="T56" s="38">
        <f t="shared" si="12"/>
        <v>959.19991035410135</v>
      </c>
      <c r="U56" s="38">
        <f t="shared" si="3"/>
        <v>54.184460320994155</v>
      </c>
    </row>
    <row r="57" spans="1:21" s="39" customFormat="1" ht="12.75" x14ac:dyDescent="0.2">
      <c r="A57" s="34" t="s">
        <v>59</v>
      </c>
      <c r="B57" s="34"/>
      <c r="C57" s="34"/>
      <c r="D57" s="34"/>
      <c r="E57" s="34"/>
      <c r="F57" s="35"/>
      <c r="G57" s="36"/>
      <c r="H57" s="35"/>
      <c r="I57" s="35"/>
      <c r="J57" s="35"/>
      <c r="K57" s="36"/>
      <c r="L57" s="35"/>
      <c r="M57" s="35"/>
      <c r="N57" s="35">
        <v>306</v>
      </c>
      <c r="O57" s="36"/>
      <c r="P57" s="36"/>
      <c r="Q57" s="35">
        <f>N57+O57+P57</f>
        <v>306</v>
      </c>
      <c r="R57" s="37"/>
      <c r="S57" s="38"/>
      <c r="T57" s="38"/>
      <c r="U57" s="38"/>
    </row>
    <row r="58" spans="1:21" x14ac:dyDescent="0.25">
      <c r="A58" s="29" t="s">
        <v>60</v>
      </c>
      <c r="B58" s="29">
        <f>B60+B63+B64+B67+B69+B71</f>
        <v>0</v>
      </c>
      <c r="C58" s="29">
        <f>C60+C63+C64+C67+C69+C71</f>
        <v>0</v>
      </c>
      <c r="D58" s="29">
        <f>D60+D63+D64+D67+D69+D71+D62</f>
        <v>0</v>
      </c>
      <c r="E58" s="29">
        <f t="shared" ref="E58:O58" si="13">E60+E62+E63+E64+E67+E69+E71</f>
        <v>0</v>
      </c>
      <c r="F58" s="30">
        <f>F60+F62+F63+F66+F67+F69+F71+F59</f>
        <v>0</v>
      </c>
      <c r="G58" s="30">
        <f t="shared" si="13"/>
        <v>0</v>
      </c>
      <c r="H58" s="31">
        <f>H60+H62+H63+H66+H67+H71+H59</f>
        <v>5957565</v>
      </c>
      <c r="I58" s="30">
        <f t="shared" ref="I58" si="14">I60+I62+I63+I64+I67+I69+I71+I59</f>
        <v>5957565</v>
      </c>
      <c r="J58" s="30">
        <f t="shared" si="13"/>
        <v>0</v>
      </c>
      <c r="K58" s="30">
        <f t="shared" si="13"/>
        <v>0</v>
      </c>
      <c r="L58" s="30">
        <f>L60+L62+L63+L64+L67+L69+L71+L66+L59</f>
        <v>3961804</v>
      </c>
      <c r="M58" s="30">
        <f>M60+M62+M63+M64+M67+M69+M71+M66+M59</f>
        <v>3961804</v>
      </c>
      <c r="N58" s="31">
        <f t="shared" si="13"/>
        <v>0</v>
      </c>
      <c r="O58" s="30">
        <f t="shared" si="13"/>
        <v>0</v>
      </c>
      <c r="P58" s="30">
        <f>P60+P62+P63+P64+P67+P69+P71+P66+P59</f>
        <v>6881241</v>
      </c>
      <c r="Q58" s="30">
        <f>Q60+Q62+Q63+Q64+Q67+Q69+Q71+Q66+Q59</f>
        <v>6881241</v>
      </c>
      <c r="R58" s="33" t="e">
        <f>Q58/E58*100</f>
        <v>#DIV/0!</v>
      </c>
      <c r="S58" s="33">
        <f>Q58/I58*100</f>
        <v>115.5042538352498</v>
      </c>
      <c r="T58" s="33">
        <f>Q58/M58*100</f>
        <v>173.68958686497365</v>
      </c>
      <c r="U58" s="33">
        <f t="shared" si="3"/>
        <v>66.500390679749188</v>
      </c>
    </row>
    <row r="59" spans="1:21" x14ac:dyDescent="0.25">
      <c r="A59" s="34" t="s">
        <v>61</v>
      </c>
      <c r="B59" s="29"/>
      <c r="C59" s="29"/>
      <c r="D59" s="29"/>
      <c r="E59" s="29"/>
      <c r="F59" s="36"/>
      <c r="G59" s="46"/>
      <c r="H59" s="35">
        <v>0</v>
      </c>
      <c r="I59" s="35">
        <f>H59</f>
        <v>0</v>
      </c>
      <c r="J59" s="46"/>
      <c r="K59" s="46"/>
      <c r="L59" s="35">
        <v>0</v>
      </c>
      <c r="M59" s="35">
        <f>L59</f>
        <v>0</v>
      </c>
      <c r="N59" s="46"/>
      <c r="O59" s="46"/>
      <c r="P59" s="35">
        <v>0</v>
      </c>
      <c r="Q59" s="35">
        <f t="shared" si="7"/>
        <v>0</v>
      </c>
      <c r="R59" s="47"/>
      <c r="S59" s="33"/>
      <c r="T59" s="33"/>
      <c r="U59" s="33"/>
    </row>
    <row r="60" spans="1:21" x14ac:dyDescent="0.25">
      <c r="A60" s="34" t="s">
        <v>62</v>
      </c>
      <c r="B60" s="34"/>
      <c r="C60" s="34"/>
      <c r="D60" s="34"/>
      <c r="E60" s="34">
        <f t="shared" ref="E60:E69" si="15">SUM(B60:D60)</f>
        <v>0</v>
      </c>
      <c r="F60" s="36"/>
      <c r="G60" s="36"/>
      <c r="H60" s="35">
        <v>192517</v>
      </c>
      <c r="I60" s="35">
        <f t="shared" si="5"/>
        <v>192517</v>
      </c>
      <c r="J60" s="36"/>
      <c r="K60" s="36"/>
      <c r="L60" s="35">
        <v>190893</v>
      </c>
      <c r="M60" s="35">
        <f t="shared" si="6"/>
        <v>190893</v>
      </c>
      <c r="N60" s="36"/>
      <c r="O60" s="36"/>
      <c r="P60" s="35">
        <v>213600</v>
      </c>
      <c r="Q60" s="35">
        <f t="shared" si="7"/>
        <v>213600</v>
      </c>
      <c r="R60" s="37" t="e">
        <f>Q60/E60*100</f>
        <v>#DIV/0!</v>
      </c>
      <c r="S60" s="38">
        <f>Q60/I60*100</f>
        <v>110.95124066965514</v>
      </c>
      <c r="T60" s="38">
        <f>Q60/M60*100</f>
        <v>111.89514544797348</v>
      </c>
      <c r="U60" s="38">
        <f t="shared" si="3"/>
        <v>99.156438132736326</v>
      </c>
    </row>
    <row r="61" spans="1:21" hidden="1" x14ac:dyDescent="0.25">
      <c r="A61" s="34"/>
      <c r="B61" s="34"/>
      <c r="C61" s="34"/>
      <c r="D61" s="34"/>
      <c r="E61" s="34"/>
      <c r="F61" s="35"/>
      <c r="G61" s="35"/>
      <c r="H61" s="40"/>
      <c r="I61" s="35"/>
      <c r="J61" s="35"/>
      <c r="K61" s="35"/>
      <c r="L61" s="35"/>
      <c r="M61" s="35"/>
      <c r="N61" s="40"/>
      <c r="O61" s="35"/>
      <c r="P61" s="35"/>
      <c r="Q61" s="35"/>
      <c r="R61" s="38"/>
      <c r="S61" s="38"/>
      <c r="T61" s="38"/>
      <c r="U61" s="38"/>
    </row>
    <row r="62" spans="1:21" ht="27.75" customHeight="1" x14ac:dyDescent="0.25">
      <c r="A62" s="41" t="s">
        <v>63</v>
      </c>
      <c r="B62" s="34"/>
      <c r="C62" s="34"/>
      <c r="D62" s="34"/>
      <c r="E62" s="34">
        <f>SUM(B62:D62)</f>
        <v>0</v>
      </c>
      <c r="F62" s="35"/>
      <c r="G62" s="35"/>
      <c r="H62" s="35">
        <v>839820</v>
      </c>
      <c r="I62" s="35">
        <f t="shared" si="5"/>
        <v>839820</v>
      </c>
      <c r="J62" s="36"/>
      <c r="K62" s="36"/>
      <c r="L62" s="35">
        <v>734190</v>
      </c>
      <c r="M62" s="35">
        <f t="shared" si="6"/>
        <v>734190</v>
      </c>
      <c r="N62" s="36"/>
      <c r="O62" s="36"/>
      <c r="P62" s="35">
        <v>2052276</v>
      </c>
      <c r="Q62" s="35">
        <f t="shared" si="7"/>
        <v>2052276</v>
      </c>
      <c r="R62" s="37" t="e">
        <f t="shared" ref="R62:R71" si="16">Q62/E62*100</f>
        <v>#DIV/0!</v>
      </c>
      <c r="S62" s="38">
        <f t="shared" ref="S62:S71" si="17">Q62/I62*100</f>
        <v>244.37093662927771</v>
      </c>
      <c r="T62" s="38">
        <f t="shared" ref="T62:T71" si="18">Q62/M62*100</f>
        <v>279.52927716258733</v>
      </c>
      <c r="U62" s="38">
        <f t="shared" si="3"/>
        <v>87.422304779595635</v>
      </c>
    </row>
    <row r="63" spans="1:21" x14ac:dyDescent="0.25">
      <c r="A63" s="34" t="s">
        <v>64</v>
      </c>
      <c r="B63" s="34"/>
      <c r="C63" s="34"/>
      <c r="D63" s="34"/>
      <c r="E63" s="34">
        <f t="shared" si="15"/>
        <v>0</v>
      </c>
      <c r="F63" s="35"/>
      <c r="G63" s="35"/>
      <c r="H63" s="35">
        <v>4262626</v>
      </c>
      <c r="I63" s="35">
        <f t="shared" si="5"/>
        <v>4262626</v>
      </c>
      <c r="J63" s="36"/>
      <c r="K63" s="36"/>
      <c r="L63" s="35">
        <v>2763663</v>
      </c>
      <c r="M63" s="35">
        <f t="shared" si="6"/>
        <v>2763663</v>
      </c>
      <c r="N63" s="36"/>
      <c r="O63" s="36"/>
      <c r="P63" s="35">
        <v>3700143</v>
      </c>
      <c r="Q63" s="35">
        <f>P63</f>
        <v>3700143</v>
      </c>
      <c r="R63" s="37" t="e">
        <f t="shared" si="16"/>
        <v>#DIV/0!</v>
      </c>
      <c r="S63" s="38">
        <f t="shared" si="17"/>
        <v>86.804307954767793</v>
      </c>
      <c r="T63" s="38">
        <f t="shared" si="18"/>
        <v>133.88546288024264</v>
      </c>
      <c r="U63" s="38">
        <f t="shared" si="3"/>
        <v>64.834752098823586</v>
      </c>
    </row>
    <row r="64" spans="1:21" hidden="1" x14ac:dyDescent="0.25">
      <c r="A64" s="34" t="s">
        <v>65</v>
      </c>
      <c r="B64" s="34"/>
      <c r="C64" s="34"/>
      <c r="D64" s="34"/>
      <c r="E64" s="34">
        <f t="shared" si="15"/>
        <v>0</v>
      </c>
      <c r="F64" s="35"/>
      <c r="G64" s="35"/>
      <c r="H64" s="40"/>
      <c r="I64" s="35">
        <f t="shared" si="5"/>
        <v>0</v>
      </c>
      <c r="J64" s="35"/>
      <c r="K64" s="35"/>
      <c r="L64" s="35"/>
      <c r="M64" s="35">
        <f t="shared" si="6"/>
        <v>0</v>
      </c>
      <c r="N64" s="40"/>
      <c r="O64" s="35"/>
      <c r="P64" s="35"/>
      <c r="Q64" s="35">
        <f t="shared" si="7"/>
        <v>0</v>
      </c>
      <c r="R64" s="38" t="e">
        <f t="shared" si="16"/>
        <v>#DIV/0!</v>
      </c>
      <c r="S64" s="38" t="e">
        <f t="shared" si="17"/>
        <v>#DIV/0!</v>
      </c>
      <c r="T64" s="38" t="e">
        <f t="shared" si="18"/>
        <v>#DIV/0!</v>
      </c>
      <c r="U64" s="38" t="e">
        <f t="shared" si="3"/>
        <v>#DIV/0!</v>
      </c>
    </row>
    <row r="65" spans="1:21" hidden="1" x14ac:dyDescent="0.25">
      <c r="A65" s="34"/>
      <c r="B65" s="34"/>
      <c r="C65" s="34"/>
      <c r="D65" s="34"/>
      <c r="E65" s="34"/>
      <c r="F65" s="35"/>
      <c r="G65" s="35"/>
      <c r="H65" s="40"/>
      <c r="I65" s="35"/>
      <c r="J65" s="35"/>
      <c r="K65" s="35"/>
      <c r="L65" s="35"/>
      <c r="M65" s="35"/>
      <c r="N65" s="40"/>
      <c r="O65" s="35"/>
      <c r="P65" s="35"/>
      <c r="Q65" s="35"/>
      <c r="R65" s="38"/>
      <c r="S65" s="38"/>
      <c r="T65" s="38"/>
      <c r="U65" s="38"/>
    </row>
    <row r="66" spans="1:21" x14ac:dyDescent="0.25">
      <c r="A66" s="34" t="s">
        <v>66</v>
      </c>
      <c r="B66" s="48"/>
      <c r="C66" s="48"/>
      <c r="D66" s="48"/>
      <c r="E66" s="48"/>
      <c r="F66" s="36"/>
      <c r="G66" s="36"/>
      <c r="H66" s="35">
        <v>0</v>
      </c>
      <c r="I66" s="35">
        <f t="shared" si="5"/>
        <v>0</v>
      </c>
      <c r="J66" s="36"/>
      <c r="K66" s="36"/>
      <c r="L66" s="35">
        <v>0</v>
      </c>
      <c r="M66" s="35">
        <f t="shared" si="6"/>
        <v>0</v>
      </c>
      <c r="N66" s="36"/>
      <c r="O66" s="36"/>
      <c r="P66" s="35">
        <v>0</v>
      </c>
      <c r="Q66" s="35">
        <f t="shared" si="7"/>
        <v>0</v>
      </c>
      <c r="R66" s="37"/>
      <c r="S66" s="38"/>
      <c r="T66" s="38"/>
      <c r="U66" s="38"/>
    </row>
    <row r="67" spans="1:21" x14ac:dyDescent="0.25">
      <c r="A67" s="34" t="s">
        <v>67</v>
      </c>
      <c r="B67" s="34"/>
      <c r="C67" s="34"/>
      <c r="D67" s="34"/>
      <c r="E67" s="34">
        <f t="shared" si="15"/>
        <v>0</v>
      </c>
      <c r="F67" s="35"/>
      <c r="G67" s="35"/>
      <c r="H67" s="35">
        <v>652223</v>
      </c>
      <c r="I67" s="35">
        <f t="shared" si="5"/>
        <v>652223</v>
      </c>
      <c r="J67" s="36"/>
      <c r="K67" s="36"/>
      <c r="L67" s="35">
        <v>262679</v>
      </c>
      <c r="M67" s="35">
        <f t="shared" si="6"/>
        <v>262679</v>
      </c>
      <c r="N67" s="36"/>
      <c r="O67" s="36"/>
      <c r="P67" s="35">
        <v>905210</v>
      </c>
      <c r="Q67" s="35">
        <f t="shared" si="7"/>
        <v>905210</v>
      </c>
      <c r="R67" s="37" t="e">
        <f t="shared" si="16"/>
        <v>#DIV/0!</v>
      </c>
      <c r="S67" s="38">
        <f t="shared" si="17"/>
        <v>138.78842052488181</v>
      </c>
      <c r="T67" s="38">
        <f t="shared" si="18"/>
        <v>344.60691566512736</v>
      </c>
      <c r="U67" s="38">
        <f t="shared" si="3"/>
        <v>40.274415345671649</v>
      </c>
    </row>
    <row r="68" spans="1:21" hidden="1" x14ac:dyDescent="0.25">
      <c r="A68" s="45" t="s">
        <v>38</v>
      </c>
      <c r="B68" s="34"/>
      <c r="C68" s="34"/>
      <c r="D68" s="34"/>
      <c r="E68" s="34">
        <f t="shared" si="15"/>
        <v>0</v>
      </c>
      <c r="F68" s="35"/>
      <c r="G68" s="35"/>
      <c r="H68" s="40"/>
      <c r="I68" s="35">
        <f t="shared" si="5"/>
        <v>0</v>
      </c>
      <c r="J68" s="35"/>
      <c r="K68" s="35"/>
      <c r="L68" s="35"/>
      <c r="M68" s="35">
        <f t="shared" si="6"/>
        <v>0</v>
      </c>
      <c r="N68" s="40"/>
      <c r="O68" s="35"/>
      <c r="P68" s="35"/>
      <c r="Q68" s="35">
        <f t="shared" si="7"/>
        <v>0</v>
      </c>
      <c r="R68" s="38" t="e">
        <f t="shared" si="16"/>
        <v>#DIV/0!</v>
      </c>
      <c r="S68" s="38" t="e">
        <f t="shared" si="17"/>
        <v>#DIV/0!</v>
      </c>
      <c r="T68" s="38" t="e">
        <f t="shared" si="18"/>
        <v>#DIV/0!</v>
      </c>
      <c r="U68" s="38" t="e">
        <f t="shared" si="3"/>
        <v>#DIV/0!</v>
      </c>
    </row>
    <row r="69" spans="1:21" hidden="1" x14ac:dyDescent="0.25">
      <c r="A69" s="34" t="s">
        <v>68</v>
      </c>
      <c r="B69" s="34"/>
      <c r="C69" s="34"/>
      <c r="D69" s="34"/>
      <c r="E69" s="34">
        <f t="shared" si="15"/>
        <v>0</v>
      </c>
      <c r="F69" s="35"/>
      <c r="G69" s="35"/>
      <c r="H69" s="40"/>
      <c r="I69" s="35">
        <f t="shared" si="5"/>
        <v>0</v>
      </c>
      <c r="J69" s="35"/>
      <c r="K69" s="35"/>
      <c r="L69" s="35"/>
      <c r="M69" s="35">
        <f t="shared" si="6"/>
        <v>0</v>
      </c>
      <c r="N69" s="40"/>
      <c r="O69" s="35"/>
      <c r="P69" s="35"/>
      <c r="Q69" s="35">
        <f t="shared" si="7"/>
        <v>0</v>
      </c>
      <c r="R69" s="38" t="e">
        <f t="shared" si="16"/>
        <v>#DIV/0!</v>
      </c>
      <c r="S69" s="38" t="e">
        <f t="shared" si="17"/>
        <v>#DIV/0!</v>
      </c>
      <c r="T69" s="38" t="e">
        <f t="shared" si="18"/>
        <v>#DIV/0!</v>
      </c>
      <c r="U69" s="38" t="e">
        <f t="shared" si="3"/>
        <v>#DIV/0!</v>
      </c>
    </row>
    <row r="70" spans="1:21" hidden="1" x14ac:dyDescent="0.25">
      <c r="A70" s="34"/>
      <c r="B70" s="34"/>
      <c r="C70" s="34"/>
      <c r="D70" s="34"/>
      <c r="E70" s="34"/>
      <c r="F70" s="35"/>
      <c r="G70" s="35"/>
      <c r="H70" s="40"/>
      <c r="I70" s="35">
        <f t="shared" si="5"/>
        <v>0</v>
      </c>
      <c r="J70" s="35"/>
      <c r="K70" s="35"/>
      <c r="L70" s="35"/>
      <c r="M70" s="35">
        <f t="shared" si="6"/>
        <v>0</v>
      </c>
      <c r="N70" s="40"/>
      <c r="O70" s="35"/>
      <c r="P70" s="35"/>
      <c r="Q70" s="35">
        <f t="shared" si="7"/>
        <v>0</v>
      </c>
      <c r="R70" s="38" t="e">
        <f t="shared" si="16"/>
        <v>#DIV/0!</v>
      </c>
      <c r="S70" s="38" t="e">
        <f t="shared" si="17"/>
        <v>#DIV/0!</v>
      </c>
      <c r="T70" s="38" t="e">
        <f t="shared" si="18"/>
        <v>#DIV/0!</v>
      </c>
      <c r="U70" s="38" t="e">
        <f t="shared" si="3"/>
        <v>#DIV/0!</v>
      </c>
    </row>
    <row r="71" spans="1:21" x14ac:dyDescent="0.25">
      <c r="A71" s="34" t="s">
        <v>69</v>
      </c>
      <c r="B71" s="34"/>
      <c r="C71" s="34"/>
      <c r="D71" s="34"/>
      <c r="E71" s="34">
        <f>SUM(B71:D71)</f>
        <v>0</v>
      </c>
      <c r="F71" s="35"/>
      <c r="G71" s="35"/>
      <c r="H71" s="35">
        <v>10379</v>
      </c>
      <c r="I71" s="35">
        <f t="shared" si="5"/>
        <v>10379</v>
      </c>
      <c r="J71" s="36"/>
      <c r="K71" s="36"/>
      <c r="L71" s="35">
        <v>10379</v>
      </c>
      <c r="M71" s="35">
        <f t="shared" si="6"/>
        <v>10379</v>
      </c>
      <c r="N71" s="36"/>
      <c r="O71" s="36"/>
      <c r="P71" s="35">
        <v>10012</v>
      </c>
      <c r="Q71" s="35">
        <f t="shared" si="7"/>
        <v>10012</v>
      </c>
      <c r="R71" s="37" t="e">
        <f t="shared" si="16"/>
        <v>#DIV/0!</v>
      </c>
      <c r="S71" s="38">
        <f t="shared" si="17"/>
        <v>96.464013874168998</v>
      </c>
      <c r="T71" s="38">
        <f t="shared" si="18"/>
        <v>96.464013874168998</v>
      </c>
      <c r="U71" s="38">
        <f t="shared" si="3"/>
        <v>100</v>
      </c>
    </row>
    <row r="72" spans="1:21" hidden="1" x14ac:dyDescent="0.25">
      <c r="A72" s="45" t="s">
        <v>38</v>
      </c>
      <c r="B72" s="34"/>
      <c r="C72" s="34"/>
      <c r="D72" s="34"/>
      <c r="E72" s="34">
        <f>SUM(B72:D72)</f>
        <v>0</v>
      </c>
      <c r="F72" s="35"/>
      <c r="G72" s="35"/>
      <c r="H72" s="40"/>
      <c r="I72" s="35"/>
      <c r="J72" s="35"/>
      <c r="K72" s="35"/>
      <c r="L72" s="35"/>
      <c r="M72" s="35"/>
      <c r="N72" s="40"/>
      <c r="O72" s="35"/>
      <c r="P72" s="35"/>
      <c r="Q72" s="35"/>
      <c r="R72" s="38" t="e">
        <f>Q72/E72*100</f>
        <v>#DIV/0!</v>
      </c>
      <c r="S72" s="38" t="e">
        <f>Q72/I72*100</f>
        <v>#DIV/0!</v>
      </c>
      <c r="T72" s="38" t="e">
        <f>Q72/M72*100</f>
        <v>#DIV/0!</v>
      </c>
      <c r="U72" s="38" t="e">
        <f t="shared" si="3"/>
        <v>#DIV/0!</v>
      </c>
    </row>
    <row r="73" spans="1:21" ht="12.75" hidden="1" customHeight="1" x14ac:dyDescent="0.25">
      <c r="A73" s="45" t="s">
        <v>38</v>
      </c>
      <c r="B73" s="34"/>
      <c r="C73" s="34"/>
      <c r="D73" s="34"/>
      <c r="E73" s="34">
        <f>SUM(B73:D73)</f>
        <v>0</v>
      </c>
      <c r="F73" s="35"/>
      <c r="G73" s="35"/>
      <c r="H73" s="40"/>
      <c r="I73" s="35"/>
      <c r="J73" s="35"/>
      <c r="K73" s="35"/>
      <c r="L73" s="35"/>
      <c r="M73" s="35"/>
      <c r="N73" s="40"/>
      <c r="O73" s="35"/>
      <c r="P73" s="35"/>
      <c r="Q73" s="35"/>
      <c r="R73" s="38"/>
      <c r="S73" s="38"/>
      <c r="T73" s="38"/>
      <c r="U73" s="38" t="e">
        <f t="shared" si="3"/>
        <v>#DIV/0!</v>
      </c>
    </row>
    <row r="74" spans="1:21" x14ac:dyDescent="0.25">
      <c r="A74" s="29" t="s">
        <v>70</v>
      </c>
      <c r="B74" s="29">
        <f>B75+B76+B77+B79+B83+B85+B80</f>
        <v>0</v>
      </c>
      <c r="C74" s="29">
        <f>C75+C76+C77+C79+C83+C85+C80</f>
        <v>0</v>
      </c>
      <c r="D74" s="29">
        <f>D75+D76+D77+D79+D83+D85+D80</f>
        <v>0</v>
      </c>
      <c r="E74" s="29">
        <f>E75+E76+E77+E79+E83+E85+E80</f>
        <v>0</v>
      </c>
      <c r="F74" s="30">
        <f>F75+F76+F77+F79+F83+F85+F78</f>
        <v>430650</v>
      </c>
      <c r="G74" s="30">
        <f>G75+G76+G77+G79+G83+G85+G80</f>
        <v>0</v>
      </c>
      <c r="H74" s="31">
        <f>H75+H78+H79+H81+H82+H83+H85</f>
        <v>449458</v>
      </c>
      <c r="I74" s="30">
        <f>I75+I76+I77+I79+I83+I85+I82+I81+I78</f>
        <v>880108</v>
      </c>
      <c r="J74" s="30">
        <f>J75+J76+J77+J79+J83+J85+J80+J78</f>
        <v>392889</v>
      </c>
      <c r="K74" s="30">
        <f t="shared" ref="K74:O74" si="19">K75+K76+K77+K79+K83+K85+K80</f>
        <v>0</v>
      </c>
      <c r="L74" s="30">
        <f>L75+L78+L79+L81+L82+L83+L85</f>
        <v>430049</v>
      </c>
      <c r="M74" s="30">
        <f>M75+M76+M77+M79+M83+M85+M80+M81+M82+M78</f>
        <v>822938</v>
      </c>
      <c r="N74" s="31">
        <f>N75+N76+N77+N79+N83+N85+N80+N78</f>
        <v>424892</v>
      </c>
      <c r="O74" s="30">
        <f t="shared" si="19"/>
        <v>0</v>
      </c>
      <c r="P74" s="30">
        <f>P75+P76+P77+P79+P83+P85+P80+P81+P82+P78</f>
        <v>401671</v>
      </c>
      <c r="Q74" s="30">
        <f>Q75+Q79+Q83+Q85+Q81+Q82+Q78</f>
        <v>826563</v>
      </c>
      <c r="R74" s="33" t="e">
        <f t="shared" ref="R74:R98" si="20">Q74/E74*100</f>
        <v>#DIV/0!</v>
      </c>
      <c r="S74" s="33">
        <f t="shared" ref="S74:S98" si="21">Q74/I74*100</f>
        <v>93.916087571070832</v>
      </c>
      <c r="T74" s="33">
        <f t="shared" ref="T74:T98" si="22">Q74/M74*100</f>
        <v>100.44049490970157</v>
      </c>
      <c r="U74" s="33">
        <f t="shared" si="3"/>
        <v>93.504206301953857</v>
      </c>
    </row>
    <row r="75" spans="1:21" x14ac:dyDescent="0.25">
      <c r="A75" s="34" t="s">
        <v>71</v>
      </c>
      <c r="B75" s="34"/>
      <c r="C75" s="34"/>
      <c r="D75" s="34"/>
      <c r="E75" s="34">
        <f t="shared" ref="E75:E83" si="23">SUM(B75:D75)</f>
        <v>0</v>
      </c>
      <c r="F75" s="35">
        <v>0</v>
      </c>
      <c r="G75" s="35"/>
      <c r="H75" s="40"/>
      <c r="I75" s="35">
        <f t="shared" si="5"/>
        <v>0</v>
      </c>
      <c r="J75" s="35">
        <v>0</v>
      </c>
      <c r="K75" s="35"/>
      <c r="L75" s="35"/>
      <c r="M75" s="35">
        <f t="shared" si="6"/>
        <v>0</v>
      </c>
      <c r="N75" s="40">
        <v>0</v>
      </c>
      <c r="O75" s="35"/>
      <c r="P75" s="35">
        <v>0</v>
      </c>
      <c r="Q75" s="35">
        <f t="shared" si="7"/>
        <v>0</v>
      </c>
      <c r="R75" s="38" t="e">
        <f t="shared" si="20"/>
        <v>#DIV/0!</v>
      </c>
      <c r="S75" s="38">
        <v>0</v>
      </c>
      <c r="T75" s="38">
        <v>0</v>
      </c>
      <c r="U75" s="38">
        <v>0</v>
      </c>
    </row>
    <row r="76" spans="1:21" hidden="1" x14ac:dyDescent="0.25">
      <c r="A76" s="34" t="s">
        <v>72</v>
      </c>
      <c r="B76" s="34"/>
      <c r="C76" s="34"/>
      <c r="D76" s="34"/>
      <c r="E76" s="34">
        <f t="shared" si="23"/>
        <v>0</v>
      </c>
      <c r="F76" s="35"/>
      <c r="G76" s="35"/>
      <c r="H76" s="40"/>
      <c r="I76" s="35">
        <f t="shared" si="5"/>
        <v>0</v>
      </c>
      <c r="J76" s="35"/>
      <c r="K76" s="35"/>
      <c r="L76" s="35"/>
      <c r="M76" s="35">
        <f t="shared" si="6"/>
        <v>0</v>
      </c>
      <c r="N76" s="40"/>
      <c r="O76" s="35"/>
      <c r="P76" s="35"/>
      <c r="Q76" s="35">
        <f t="shared" si="7"/>
        <v>0</v>
      </c>
      <c r="R76" s="38" t="e">
        <f t="shared" si="20"/>
        <v>#DIV/0!</v>
      </c>
      <c r="S76" s="38" t="e">
        <f t="shared" si="21"/>
        <v>#DIV/0!</v>
      </c>
      <c r="T76" s="38" t="e">
        <f t="shared" si="22"/>
        <v>#DIV/0!</v>
      </c>
      <c r="U76" s="38" t="e">
        <f t="shared" si="3"/>
        <v>#DIV/0!</v>
      </c>
    </row>
    <row r="77" spans="1:21" hidden="1" x14ac:dyDescent="0.25">
      <c r="A77" s="34" t="s">
        <v>73</v>
      </c>
      <c r="B77" s="34"/>
      <c r="C77" s="34"/>
      <c r="D77" s="34"/>
      <c r="E77" s="34">
        <f t="shared" si="23"/>
        <v>0</v>
      </c>
      <c r="F77" s="35"/>
      <c r="G77" s="35"/>
      <c r="H77" s="40"/>
      <c r="I77" s="35">
        <f t="shared" si="5"/>
        <v>0</v>
      </c>
      <c r="J77" s="35"/>
      <c r="K77" s="35"/>
      <c r="L77" s="35"/>
      <c r="M77" s="35">
        <f t="shared" si="6"/>
        <v>0</v>
      </c>
      <c r="N77" s="40"/>
      <c r="O77" s="35"/>
      <c r="P77" s="35"/>
      <c r="Q77" s="35">
        <f t="shared" si="7"/>
        <v>0</v>
      </c>
      <c r="R77" s="38" t="e">
        <f t="shared" si="20"/>
        <v>#DIV/0!</v>
      </c>
      <c r="S77" s="38" t="e">
        <f t="shared" si="21"/>
        <v>#DIV/0!</v>
      </c>
      <c r="T77" s="38" t="e">
        <f t="shared" si="22"/>
        <v>#DIV/0!</v>
      </c>
      <c r="U77" s="38" t="e">
        <f t="shared" si="3"/>
        <v>#DIV/0!</v>
      </c>
    </row>
    <row r="78" spans="1:21" x14ac:dyDescent="0.25">
      <c r="A78" s="34" t="s">
        <v>74</v>
      </c>
      <c r="B78" s="34"/>
      <c r="C78" s="34"/>
      <c r="D78" s="34"/>
      <c r="E78" s="34"/>
      <c r="F78" s="35">
        <v>7784</v>
      </c>
      <c r="G78" s="36"/>
      <c r="H78" s="35">
        <v>253173</v>
      </c>
      <c r="I78" s="35">
        <f>F78+H78</f>
        <v>260957</v>
      </c>
      <c r="J78" s="35">
        <v>0</v>
      </c>
      <c r="K78" s="36"/>
      <c r="L78" s="35">
        <v>242444</v>
      </c>
      <c r="M78" s="35">
        <f>J78+L78</f>
        <v>242444</v>
      </c>
      <c r="N78" s="35">
        <v>4595</v>
      </c>
      <c r="O78" s="36"/>
      <c r="P78" s="35">
        <v>198910</v>
      </c>
      <c r="Q78" s="35">
        <f>N78+P78</f>
        <v>203505</v>
      </c>
      <c r="R78" s="37"/>
      <c r="S78" s="38"/>
      <c r="T78" s="38"/>
      <c r="U78" s="38"/>
    </row>
    <row r="79" spans="1:21" x14ac:dyDescent="0.25">
      <c r="A79" s="34" t="s">
        <v>75</v>
      </c>
      <c r="B79" s="34"/>
      <c r="C79" s="34"/>
      <c r="D79" s="34"/>
      <c r="E79" s="34">
        <f t="shared" si="23"/>
        <v>0</v>
      </c>
      <c r="F79" s="35">
        <v>355483</v>
      </c>
      <c r="G79" s="36"/>
      <c r="H79" s="36"/>
      <c r="I79" s="35">
        <f t="shared" si="5"/>
        <v>355483</v>
      </c>
      <c r="J79" s="35">
        <v>344169</v>
      </c>
      <c r="K79" s="36"/>
      <c r="L79" s="36"/>
      <c r="M79" s="35">
        <f t="shared" si="6"/>
        <v>344169</v>
      </c>
      <c r="N79" s="35">
        <v>401634</v>
      </c>
      <c r="O79" s="36"/>
      <c r="P79" s="35"/>
      <c r="Q79" s="35">
        <f t="shared" si="7"/>
        <v>401634</v>
      </c>
      <c r="R79" s="37" t="e">
        <f t="shared" si="20"/>
        <v>#DIV/0!</v>
      </c>
      <c r="S79" s="38">
        <f t="shared" si="21"/>
        <v>112.98261801548878</v>
      </c>
      <c r="T79" s="38">
        <f t="shared" si="22"/>
        <v>116.69673910201092</v>
      </c>
      <c r="U79" s="38">
        <f t="shared" si="3"/>
        <v>96.817288027838174</v>
      </c>
    </row>
    <row r="80" spans="1:21" hidden="1" x14ac:dyDescent="0.25">
      <c r="A80" s="34" t="s">
        <v>76</v>
      </c>
      <c r="B80" s="34"/>
      <c r="C80" s="34"/>
      <c r="D80" s="34"/>
      <c r="E80" s="34">
        <f t="shared" si="23"/>
        <v>0</v>
      </c>
      <c r="F80" s="35"/>
      <c r="G80" s="35"/>
      <c r="H80" s="40"/>
      <c r="I80" s="35">
        <f t="shared" si="5"/>
        <v>0</v>
      </c>
      <c r="J80" s="35"/>
      <c r="K80" s="35"/>
      <c r="L80" s="35"/>
      <c r="M80" s="35">
        <f t="shared" si="6"/>
        <v>0</v>
      </c>
      <c r="N80" s="35"/>
      <c r="O80" s="35"/>
      <c r="P80" s="35"/>
      <c r="Q80" s="35">
        <f t="shared" si="7"/>
        <v>0</v>
      </c>
      <c r="R80" s="38" t="e">
        <f t="shared" si="20"/>
        <v>#DIV/0!</v>
      </c>
      <c r="S80" s="38" t="e">
        <f t="shared" si="21"/>
        <v>#DIV/0!</v>
      </c>
      <c r="T80" s="38" t="e">
        <f t="shared" si="22"/>
        <v>#DIV/0!</v>
      </c>
      <c r="U80" s="38" t="e">
        <f t="shared" si="3"/>
        <v>#DIV/0!</v>
      </c>
    </row>
    <row r="81" spans="1:21" hidden="1" x14ac:dyDescent="0.25">
      <c r="A81" s="49" t="s">
        <v>77</v>
      </c>
      <c r="B81" s="34"/>
      <c r="C81" s="34"/>
      <c r="D81" s="34"/>
      <c r="E81" s="34"/>
      <c r="F81" s="35"/>
      <c r="G81" s="35"/>
      <c r="H81" s="40"/>
      <c r="I81" s="35">
        <f t="shared" si="5"/>
        <v>0</v>
      </c>
      <c r="J81" s="35"/>
      <c r="K81" s="35"/>
      <c r="L81" s="35"/>
      <c r="M81" s="35">
        <f t="shared" si="6"/>
        <v>0</v>
      </c>
      <c r="N81" s="35"/>
      <c r="O81" s="35"/>
      <c r="P81" s="35"/>
      <c r="Q81" s="35">
        <f>N81+O81+P81</f>
        <v>0</v>
      </c>
      <c r="R81" s="38"/>
      <c r="S81" s="38" t="e">
        <f t="shared" si="21"/>
        <v>#DIV/0!</v>
      </c>
      <c r="T81" s="38" t="e">
        <f t="shared" si="22"/>
        <v>#DIV/0!</v>
      </c>
      <c r="U81" s="38" t="e">
        <f t="shared" si="3"/>
        <v>#DIV/0!</v>
      </c>
    </row>
    <row r="82" spans="1:21" hidden="1" x14ac:dyDescent="0.25">
      <c r="A82" s="49" t="s">
        <v>78</v>
      </c>
      <c r="B82" s="34"/>
      <c r="C82" s="34"/>
      <c r="D82" s="34"/>
      <c r="E82" s="34"/>
      <c r="F82" s="35"/>
      <c r="G82" s="35"/>
      <c r="H82" s="40"/>
      <c r="I82" s="35">
        <f t="shared" si="5"/>
        <v>0</v>
      </c>
      <c r="J82" s="35"/>
      <c r="K82" s="35"/>
      <c r="L82" s="35"/>
      <c r="M82" s="35">
        <f t="shared" si="6"/>
        <v>0</v>
      </c>
      <c r="N82" s="35"/>
      <c r="O82" s="35"/>
      <c r="P82" s="35"/>
      <c r="Q82" s="35">
        <f>N82+O82+P82</f>
        <v>0</v>
      </c>
      <c r="R82" s="38"/>
      <c r="S82" s="38" t="e">
        <f t="shared" si="21"/>
        <v>#DIV/0!</v>
      </c>
      <c r="T82" s="38" t="e">
        <f t="shared" si="22"/>
        <v>#DIV/0!</v>
      </c>
      <c r="U82" s="38" t="e">
        <f t="shared" si="3"/>
        <v>#DIV/0!</v>
      </c>
    </row>
    <row r="83" spans="1:21" x14ac:dyDescent="0.25">
      <c r="A83" s="34" t="s">
        <v>79</v>
      </c>
      <c r="B83" s="34"/>
      <c r="C83" s="34"/>
      <c r="D83" s="34"/>
      <c r="E83" s="34">
        <f t="shared" si="23"/>
        <v>0</v>
      </c>
      <c r="F83" s="35"/>
      <c r="G83" s="35"/>
      <c r="H83" s="35">
        <v>79737</v>
      </c>
      <c r="I83" s="35">
        <f t="shared" si="5"/>
        <v>79737</v>
      </c>
      <c r="J83" s="36"/>
      <c r="K83" s="36"/>
      <c r="L83" s="35">
        <v>77579</v>
      </c>
      <c r="M83" s="35">
        <f t="shared" si="6"/>
        <v>77579</v>
      </c>
      <c r="N83" s="35"/>
      <c r="O83" s="36"/>
      <c r="P83" s="35">
        <v>90231</v>
      </c>
      <c r="Q83" s="35">
        <f t="shared" si="7"/>
        <v>90231</v>
      </c>
      <c r="R83" s="37" t="e">
        <f t="shared" si="20"/>
        <v>#DIV/0!</v>
      </c>
      <c r="S83" s="38">
        <f t="shared" si="21"/>
        <v>113.1607660182851</v>
      </c>
      <c r="T83" s="38">
        <f t="shared" si="22"/>
        <v>116.30853710411321</v>
      </c>
      <c r="U83" s="38">
        <f t="shared" si="3"/>
        <v>97.293602718938516</v>
      </c>
    </row>
    <row r="84" spans="1:21" hidden="1" x14ac:dyDescent="0.25">
      <c r="A84" s="45" t="s">
        <v>38</v>
      </c>
      <c r="B84" s="34"/>
      <c r="C84" s="34"/>
      <c r="D84" s="34"/>
      <c r="E84" s="34"/>
      <c r="F84" s="35"/>
      <c r="G84" s="35"/>
      <c r="H84" s="40"/>
      <c r="I84" s="35"/>
      <c r="J84" s="35"/>
      <c r="K84" s="35"/>
      <c r="L84" s="35"/>
      <c r="M84" s="35"/>
      <c r="N84" s="35"/>
      <c r="O84" s="35"/>
      <c r="P84" s="35"/>
      <c r="Q84" s="35"/>
      <c r="R84" s="38" t="e">
        <f t="shared" si="20"/>
        <v>#DIV/0!</v>
      </c>
      <c r="S84" s="38" t="e">
        <f t="shared" si="21"/>
        <v>#DIV/0!</v>
      </c>
      <c r="T84" s="38" t="e">
        <f t="shared" si="22"/>
        <v>#DIV/0!</v>
      </c>
      <c r="U84" s="38" t="e">
        <f t="shared" si="3"/>
        <v>#DIV/0!</v>
      </c>
    </row>
    <row r="85" spans="1:21" x14ac:dyDescent="0.25">
      <c r="A85" s="34" t="s">
        <v>80</v>
      </c>
      <c r="B85" s="34"/>
      <c r="C85" s="34"/>
      <c r="D85" s="34"/>
      <c r="E85" s="34">
        <f>SUM(B85:D85)</f>
        <v>0</v>
      </c>
      <c r="F85" s="35">
        <v>67383</v>
      </c>
      <c r="G85" s="36"/>
      <c r="H85" s="35">
        <v>116548</v>
      </c>
      <c r="I85" s="35">
        <f t="shared" si="5"/>
        <v>183931</v>
      </c>
      <c r="J85" s="35">
        <v>48720</v>
      </c>
      <c r="K85" s="36"/>
      <c r="L85" s="35">
        <v>110026</v>
      </c>
      <c r="M85" s="35">
        <f t="shared" ref="M85:M96" si="24">J85+L85+K85</f>
        <v>158746</v>
      </c>
      <c r="N85" s="35">
        <v>18663</v>
      </c>
      <c r="O85" s="36"/>
      <c r="P85" s="35">
        <v>112530</v>
      </c>
      <c r="Q85" s="35">
        <f t="shared" ref="Q85:Q94" si="25">N85+P85+O85</f>
        <v>131193</v>
      </c>
      <c r="R85" s="37" t="e">
        <f t="shared" si="20"/>
        <v>#DIV/0!</v>
      </c>
      <c r="S85" s="38">
        <f t="shared" si="21"/>
        <v>71.327291212465553</v>
      </c>
      <c r="T85" s="38">
        <f t="shared" si="22"/>
        <v>82.643342194449005</v>
      </c>
      <c r="U85" s="38">
        <f t="shared" si="3"/>
        <v>86.307365261973231</v>
      </c>
    </row>
    <row r="86" spans="1:21" hidden="1" x14ac:dyDescent="0.25">
      <c r="A86" s="45" t="s">
        <v>38</v>
      </c>
      <c r="B86" s="34"/>
      <c r="C86" s="34"/>
      <c r="D86" s="34"/>
      <c r="E86" s="34"/>
      <c r="F86" s="35"/>
      <c r="G86" s="35"/>
      <c r="H86" s="40"/>
      <c r="I86" s="35"/>
      <c r="J86" s="35"/>
      <c r="K86" s="35"/>
      <c r="L86" s="35"/>
      <c r="M86" s="35"/>
      <c r="N86" s="40"/>
      <c r="O86" s="35"/>
      <c r="P86" s="35"/>
      <c r="Q86" s="35"/>
      <c r="R86" s="38" t="e">
        <f t="shared" si="20"/>
        <v>#DIV/0!</v>
      </c>
      <c r="S86" s="38" t="e">
        <f t="shared" si="21"/>
        <v>#DIV/0!</v>
      </c>
      <c r="T86" s="38" t="e">
        <f t="shared" si="22"/>
        <v>#DIV/0!</v>
      </c>
      <c r="U86" s="38" t="e">
        <f t="shared" si="3"/>
        <v>#DIV/0!</v>
      </c>
    </row>
    <row r="87" spans="1:21" x14ac:dyDescent="0.25">
      <c r="A87" s="29" t="s">
        <v>81</v>
      </c>
      <c r="B87" s="29">
        <f>B88+B89+B90+B92+B94</f>
        <v>0</v>
      </c>
      <c r="C87" s="29">
        <f>C88+C89+C90+C92+C94</f>
        <v>0</v>
      </c>
      <c r="D87" s="29">
        <f>D88+D89+D90+D92+D94</f>
        <v>0</v>
      </c>
      <c r="E87" s="29">
        <f>E88+E89+E90+E92+E94</f>
        <v>0</v>
      </c>
      <c r="F87" s="30">
        <f t="shared" ref="F87:Q87" si="26">F88+F89+F90+F92+F93+F94</f>
        <v>92602</v>
      </c>
      <c r="G87" s="30">
        <f t="shared" si="26"/>
        <v>0</v>
      </c>
      <c r="H87" s="31">
        <f>H88+H89+H90+H92+H93+H94+A106</f>
        <v>464787</v>
      </c>
      <c r="I87" s="30">
        <f t="shared" si="26"/>
        <v>557389</v>
      </c>
      <c r="J87" s="30">
        <f t="shared" si="26"/>
        <v>92512</v>
      </c>
      <c r="K87" s="30">
        <f t="shared" si="26"/>
        <v>0</v>
      </c>
      <c r="L87" s="30">
        <f t="shared" si="26"/>
        <v>464787</v>
      </c>
      <c r="M87" s="30">
        <f t="shared" si="26"/>
        <v>557299</v>
      </c>
      <c r="N87" s="31">
        <f t="shared" si="26"/>
        <v>5597</v>
      </c>
      <c r="O87" s="30">
        <f t="shared" si="26"/>
        <v>0</v>
      </c>
      <c r="P87" s="30">
        <f t="shared" si="26"/>
        <v>318474</v>
      </c>
      <c r="Q87" s="30">
        <f t="shared" si="26"/>
        <v>324071</v>
      </c>
      <c r="R87" s="33" t="e">
        <f t="shared" si="20"/>
        <v>#DIV/0!</v>
      </c>
      <c r="S87" s="33">
        <f t="shared" si="21"/>
        <v>58.140903390630235</v>
      </c>
      <c r="T87" s="33">
        <f t="shared" si="22"/>
        <v>58.150292751287914</v>
      </c>
      <c r="U87" s="33">
        <f t="shared" si="3"/>
        <v>99.983853287380981</v>
      </c>
    </row>
    <row r="88" spans="1:21" x14ac:dyDescent="0.25">
      <c r="A88" s="34" t="s">
        <v>82</v>
      </c>
      <c r="B88" s="34"/>
      <c r="C88" s="34"/>
      <c r="D88" s="34"/>
      <c r="E88" s="34">
        <f>SUM(B88:D88)</f>
        <v>0</v>
      </c>
      <c r="F88" s="35"/>
      <c r="G88" s="35"/>
      <c r="H88" s="35">
        <v>11854</v>
      </c>
      <c r="I88" s="35">
        <f t="shared" si="5"/>
        <v>11854</v>
      </c>
      <c r="J88" s="36"/>
      <c r="K88" s="36"/>
      <c r="L88" s="35">
        <v>11854</v>
      </c>
      <c r="M88" s="35">
        <f t="shared" si="24"/>
        <v>11854</v>
      </c>
      <c r="N88" s="36"/>
      <c r="O88" s="36"/>
      <c r="P88" s="35">
        <v>14000</v>
      </c>
      <c r="Q88" s="35">
        <f t="shared" si="25"/>
        <v>14000</v>
      </c>
      <c r="R88" s="37" t="e">
        <f t="shared" si="20"/>
        <v>#DIV/0!</v>
      </c>
      <c r="S88" s="38">
        <f t="shared" si="21"/>
        <v>118.10359372363759</v>
      </c>
      <c r="T88" s="38">
        <f t="shared" si="22"/>
        <v>118.10359372363759</v>
      </c>
      <c r="U88" s="38">
        <f t="shared" si="3"/>
        <v>100</v>
      </c>
    </row>
    <row r="89" spans="1:21" x14ac:dyDescent="0.25">
      <c r="A89" s="34" t="s">
        <v>83</v>
      </c>
      <c r="B89" s="34"/>
      <c r="C89" s="34"/>
      <c r="D89" s="34"/>
      <c r="E89" s="34">
        <f>SUM(B89:D89)</f>
        <v>0</v>
      </c>
      <c r="F89" s="35"/>
      <c r="G89" s="35"/>
      <c r="H89" s="35">
        <v>7071</v>
      </c>
      <c r="I89" s="35">
        <f t="shared" si="5"/>
        <v>7071</v>
      </c>
      <c r="J89" s="36"/>
      <c r="K89" s="36"/>
      <c r="L89" s="35">
        <v>7071</v>
      </c>
      <c r="M89" s="35">
        <f t="shared" si="24"/>
        <v>7071</v>
      </c>
      <c r="N89" s="36"/>
      <c r="O89" s="36"/>
      <c r="P89" s="35">
        <v>8000</v>
      </c>
      <c r="Q89" s="35">
        <f t="shared" si="25"/>
        <v>8000</v>
      </c>
      <c r="R89" s="37">
        <v>0</v>
      </c>
      <c r="S89" s="38">
        <f t="shared" si="21"/>
        <v>113.13816999010041</v>
      </c>
      <c r="T89" s="38">
        <f t="shared" si="22"/>
        <v>113.13816999010041</v>
      </c>
      <c r="U89" s="38">
        <f t="shared" si="3"/>
        <v>100</v>
      </c>
    </row>
    <row r="90" spans="1:21" x14ac:dyDescent="0.25">
      <c r="A90" s="34" t="s">
        <v>84</v>
      </c>
      <c r="B90" s="34"/>
      <c r="C90" s="34"/>
      <c r="D90" s="34"/>
      <c r="E90" s="34">
        <f>SUM(B90:D90)</f>
        <v>0</v>
      </c>
      <c r="F90" s="35"/>
      <c r="G90" s="35"/>
      <c r="H90" s="35">
        <v>353781</v>
      </c>
      <c r="I90" s="35">
        <f t="shared" si="5"/>
        <v>353781</v>
      </c>
      <c r="J90" s="36"/>
      <c r="K90" s="36"/>
      <c r="L90" s="35">
        <v>353781</v>
      </c>
      <c r="M90" s="35">
        <f t="shared" si="24"/>
        <v>353781</v>
      </c>
      <c r="N90" s="36"/>
      <c r="O90" s="36"/>
      <c r="P90" s="35">
        <v>255300</v>
      </c>
      <c r="Q90" s="35">
        <f t="shared" si="25"/>
        <v>255300</v>
      </c>
      <c r="R90" s="37" t="e">
        <f t="shared" si="20"/>
        <v>#DIV/0!</v>
      </c>
      <c r="S90" s="38">
        <f t="shared" si="21"/>
        <v>72.163287457494903</v>
      </c>
      <c r="T90" s="38">
        <f t="shared" si="22"/>
        <v>72.163287457494903</v>
      </c>
      <c r="U90" s="38">
        <f t="shared" si="3"/>
        <v>100</v>
      </c>
    </row>
    <row r="91" spans="1:21" hidden="1" x14ac:dyDescent="0.25">
      <c r="A91" s="34"/>
      <c r="B91" s="34"/>
      <c r="C91" s="34"/>
      <c r="D91" s="34"/>
      <c r="E91" s="34"/>
      <c r="F91" s="35"/>
      <c r="G91" s="35"/>
      <c r="H91" s="35"/>
      <c r="I91" s="35"/>
      <c r="J91" s="35"/>
      <c r="K91" s="35"/>
      <c r="L91" s="35"/>
      <c r="M91" s="35"/>
      <c r="N91" s="40"/>
      <c r="O91" s="35"/>
      <c r="P91" s="35"/>
      <c r="Q91" s="35"/>
      <c r="R91" s="38"/>
      <c r="S91" s="38"/>
      <c r="T91" s="38"/>
      <c r="U91" s="38"/>
    </row>
    <row r="92" spans="1:21" x14ac:dyDescent="0.25">
      <c r="A92" s="34" t="s">
        <v>85</v>
      </c>
      <c r="B92" s="34"/>
      <c r="C92" s="34"/>
      <c r="D92" s="34"/>
      <c r="E92" s="34">
        <f>SUM(B92:D92)</f>
        <v>0</v>
      </c>
      <c r="F92" s="35">
        <v>29933</v>
      </c>
      <c r="G92" s="36"/>
      <c r="H92" s="35">
        <v>0</v>
      </c>
      <c r="I92" s="35">
        <f t="shared" si="5"/>
        <v>29933</v>
      </c>
      <c r="J92" s="35">
        <v>29933</v>
      </c>
      <c r="K92" s="36"/>
      <c r="L92" s="35">
        <v>0</v>
      </c>
      <c r="M92" s="35">
        <f t="shared" si="24"/>
        <v>29933</v>
      </c>
      <c r="N92" s="35">
        <f>F92-J92</f>
        <v>0</v>
      </c>
      <c r="O92" s="36"/>
      <c r="P92" s="35">
        <f>H92-L92</f>
        <v>0</v>
      </c>
      <c r="Q92" s="35">
        <f>N92</f>
        <v>0</v>
      </c>
      <c r="R92" s="37" t="e">
        <f t="shared" si="20"/>
        <v>#DIV/0!</v>
      </c>
      <c r="S92" s="38">
        <f t="shared" si="21"/>
        <v>0</v>
      </c>
      <c r="T92" s="38">
        <f t="shared" si="22"/>
        <v>0</v>
      </c>
      <c r="U92" s="38">
        <f t="shared" si="3"/>
        <v>100</v>
      </c>
    </row>
    <row r="93" spans="1:21" x14ac:dyDescent="0.25">
      <c r="A93" s="34" t="s">
        <v>86</v>
      </c>
      <c r="B93" s="34"/>
      <c r="C93" s="34"/>
      <c r="D93" s="34"/>
      <c r="E93" s="34"/>
      <c r="F93" s="35"/>
      <c r="G93" s="35"/>
      <c r="H93" s="35">
        <v>10180</v>
      </c>
      <c r="I93" s="35">
        <f t="shared" si="5"/>
        <v>10180</v>
      </c>
      <c r="J93" s="35"/>
      <c r="K93" s="36"/>
      <c r="L93" s="35">
        <v>10180</v>
      </c>
      <c r="M93" s="35">
        <f t="shared" si="24"/>
        <v>10180</v>
      </c>
      <c r="N93" s="35"/>
      <c r="O93" s="36"/>
      <c r="P93" s="35">
        <v>13000</v>
      </c>
      <c r="Q93" s="35">
        <f t="shared" si="25"/>
        <v>13000</v>
      </c>
      <c r="R93" s="37"/>
      <c r="S93" s="38">
        <v>0</v>
      </c>
      <c r="T93" s="38">
        <v>0</v>
      </c>
      <c r="U93" s="38">
        <f t="shared" si="3"/>
        <v>100</v>
      </c>
    </row>
    <row r="94" spans="1:21" x14ac:dyDescent="0.25">
      <c r="A94" s="34" t="s">
        <v>87</v>
      </c>
      <c r="B94" s="34"/>
      <c r="C94" s="34"/>
      <c r="D94" s="34"/>
      <c r="E94" s="34">
        <f>SUM(B94:D94)</f>
        <v>0</v>
      </c>
      <c r="F94" s="35">
        <v>62669</v>
      </c>
      <c r="G94" s="35"/>
      <c r="H94" s="35">
        <v>81901</v>
      </c>
      <c r="I94" s="35">
        <f t="shared" si="5"/>
        <v>144570</v>
      </c>
      <c r="J94" s="35">
        <v>62579</v>
      </c>
      <c r="K94" s="36"/>
      <c r="L94" s="35">
        <v>81901</v>
      </c>
      <c r="M94" s="35">
        <f t="shared" si="24"/>
        <v>144480</v>
      </c>
      <c r="N94" s="35">
        <v>5597</v>
      </c>
      <c r="O94" s="36"/>
      <c r="P94" s="35">
        <v>28174</v>
      </c>
      <c r="Q94" s="35">
        <f t="shared" si="25"/>
        <v>33771</v>
      </c>
      <c r="R94" s="37" t="e">
        <f t="shared" si="20"/>
        <v>#DIV/0!</v>
      </c>
      <c r="S94" s="38">
        <f t="shared" si="21"/>
        <v>23.359618178045238</v>
      </c>
      <c r="T94" s="38">
        <f t="shared" si="22"/>
        <v>23.374169435215947</v>
      </c>
      <c r="U94" s="38">
        <f t="shared" si="3"/>
        <v>99.937746420419174</v>
      </c>
    </row>
    <row r="95" spans="1:21" s="44" customFormat="1" ht="12.75" x14ac:dyDescent="0.2">
      <c r="A95" s="29" t="s">
        <v>88</v>
      </c>
      <c r="B95" s="29"/>
      <c r="C95" s="29"/>
      <c r="D95" s="29"/>
      <c r="E95" s="29"/>
      <c r="F95" s="30">
        <f t="shared" ref="F95:Q95" si="27">SUM(F96)</f>
        <v>0</v>
      </c>
      <c r="G95" s="30">
        <f t="shared" si="27"/>
        <v>0</v>
      </c>
      <c r="H95" s="31">
        <f>SUM(H96:H97)</f>
        <v>18285</v>
      </c>
      <c r="I95" s="30">
        <f>SUM(I96:I97)</f>
        <v>18285</v>
      </c>
      <c r="J95" s="30">
        <f t="shared" si="27"/>
        <v>0</v>
      </c>
      <c r="K95" s="30">
        <f t="shared" si="27"/>
        <v>0</v>
      </c>
      <c r="L95" s="30">
        <f t="shared" si="27"/>
        <v>18285</v>
      </c>
      <c r="M95" s="30">
        <f t="shared" si="27"/>
        <v>18285</v>
      </c>
      <c r="N95" s="31">
        <f t="shared" si="27"/>
        <v>0</v>
      </c>
      <c r="O95" s="30">
        <f t="shared" si="27"/>
        <v>0</v>
      </c>
      <c r="P95" s="30">
        <f>SUM(P96:P97)</f>
        <v>8400</v>
      </c>
      <c r="Q95" s="30">
        <f t="shared" si="27"/>
        <v>8400</v>
      </c>
      <c r="R95" s="33"/>
      <c r="S95" s="33"/>
      <c r="T95" s="33"/>
      <c r="U95" s="33"/>
    </row>
    <row r="96" spans="1:21" ht="13.5" customHeight="1" x14ac:dyDescent="0.25">
      <c r="A96" s="34" t="s">
        <v>89</v>
      </c>
      <c r="B96" s="34"/>
      <c r="C96" s="34"/>
      <c r="D96" s="34"/>
      <c r="E96" s="34"/>
      <c r="F96" s="35"/>
      <c r="G96" s="35"/>
      <c r="H96" s="35">
        <v>18285</v>
      </c>
      <c r="I96" s="35">
        <f>SUM(F96:H96)</f>
        <v>18285</v>
      </c>
      <c r="J96" s="36"/>
      <c r="K96" s="36"/>
      <c r="L96" s="35">
        <v>18285</v>
      </c>
      <c r="M96" s="35">
        <f t="shared" si="24"/>
        <v>18285</v>
      </c>
      <c r="N96" s="36"/>
      <c r="O96" s="36"/>
      <c r="P96" s="35">
        <v>8400</v>
      </c>
      <c r="Q96" s="35">
        <f>N96+P96+O96</f>
        <v>8400</v>
      </c>
      <c r="R96" s="37" t="e">
        <f t="shared" si="20"/>
        <v>#DIV/0!</v>
      </c>
      <c r="S96" s="38"/>
      <c r="T96" s="38"/>
      <c r="U96" s="38"/>
    </row>
    <row r="97" spans="1:21" ht="13.5" hidden="1" customHeight="1" x14ac:dyDescent="0.25">
      <c r="A97" s="34"/>
      <c r="B97" s="34"/>
      <c r="C97" s="34"/>
      <c r="D97" s="34"/>
      <c r="E97" s="34"/>
      <c r="F97" s="35"/>
      <c r="G97" s="35"/>
      <c r="H97" s="40"/>
      <c r="I97" s="35">
        <f>SUM(F97:H97)</f>
        <v>0</v>
      </c>
      <c r="J97" s="35"/>
      <c r="K97" s="35"/>
      <c r="L97" s="35"/>
      <c r="M97" s="35">
        <f>SUM(J97:L97)</f>
        <v>0</v>
      </c>
      <c r="N97" s="40"/>
      <c r="O97" s="35"/>
      <c r="P97" s="35"/>
      <c r="Q97" s="35">
        <f>N97+P97+O97</f>
        <v>0</v>
      </c>
      <c r="R97" s="38"/>
      <c r="S97" s="38"/>
      <c r="T97" s="38"/>
      <c r="U97" s="38"/>
    </row>
    <row r="98" spans="1:21" x14ac:dyDescent="0.25">
      <c r="A98" s="50" t="s">
        <v>90</v>
      </c>
      <c r="B98" s="29" t="e">
        <f>B11+B17+B36+B41+B58+B74+B87+B25</f>
        <v>#REF!</v>
      </c>
      <c r="C98" s="29" t="e">
        <f>C11+C17+C36+C41+C58+C74+C87+C25</f>
        <v>#REF!</v>
      </c>
      <c r="D98" s="29" t="e">
        <f>D11+D17+D36+D41+D58+D74+D87+D25</f>
        <v>#REF!</v>
      </c>
      <c r="E98" s="29" t="e">
        <f>E11+E17+E36+E41+E58+E74+E87+E25</f>
        <v>#REF!</v>
      </c>
      <c r="F98" s="30">
        <f>F11+F17+F36+F41+F58+F74+F87+F25+F95</f>
        <v>5885744</v>
      </c>
      <c r="G98" s="30">
        <f>G11+G17+G36+G41+G58+G74+G87+G25+G95</f>
        <v>0</v>
      </c>
      <c r="H98" s="31">
        <f>H11+H17+H36+H41+H58+H74+H87+H25+H95</f>
        <v>10473797</v>
      </c>
      <c r="I98" s="30">
        <f>I11+I17+I36+I41+I58+I74+I87+I25+I95</f>
        <v>16359541</v>
      </c>
      <c r="J98" s="30">
        <f>J11+J17+J36+J41+J58+J74+J87+J25+J95</f>
        <v>5297047</v>
      </c>
      <c r="K98" s="30">
        <f>K11+K17+K36+K41+K58+K74+K87+K25+K95</f>
        <v>0</v>
      </c>
      <c r="L98" s="30">
        <f>L11+L17+L36+L41+L58+L74+L87+L25+L95</f>
        <v>6439302</v>
      </c>
      <c r="M98" s="30">
        <f>M11+M17+M36+M41+M58+M74+M87+M25+M95</f>
        <v>11736349</v>
      </c>
      <c r="N98" s="31">
        <f>N11+N17+N36+N41+N58+N74+N87+N25+N95</f>
        <v>4694547</v>
      </c>
      <c r="O98" s="30">
        <f>O11+O17+O36+O41+O58+O74+O87+O25+O95</f>
        <v>0</v>
      </c>
      <c r="P98" s="30">
        <f>P11+P17+P36+P41+P58+P74+P87+P25+P95</f>
        <v>13787048</v>
      </c>
      <c r="Q98" s="30">
        <f>Q11+Q17+Q36+Q41+Q58+Q74+Q87+Q25+Q95</f>
        <v>18481595</v>
      </c>
      <c r="R98" s="51" t="e">
        <f t="shared" si="20"/>
        <v>#REF!</v>
      </c>
      <c r="S98" s="51">
        <f t="shared" si="21"/>
        <v>112.97135414740549</v>
      </c>
      <c r="T98" s="51">
        <f t="shared" si="22"/>
        <v>157.4731204738373</v>
      </c>
      <c r="U98" s="51">
        <f t="shared" si="3"/>
        <v>71.740087328855978</v>
      </c>
    </row>
    <row r="99" spans="1:21" hidden="1" x14ac:dyDescent="0.25">
      <c r="A99" s="34"/>
      <c r="B99" s="34"/>
      <c r="C99" s="34"/>
      <c r="D99" s="34"/>
      <c r="E99" s="34"/>
      <c r="F99" s="35"/>
      <c r="G99" s="35"/>
      <c r="H99" s="40"/>
      <c r="I99" s="35"/>
      <c r="J99" s="35"/>
      <c r="K99" s="35"/>
      <c r="L99" s="35"/>
      <c r="M99" s="35"/>
      <c r="N99" s="40"/>
      <c r="O99" s="35"/>
      <c r="P99" s="35"/>
      <c r="Q99" s="35"/>
      <c r="R99" s="38"/>
      <c r="S99" s="38"/>
      <c r="T99" s="38"/>
    </row>
    <row r="100" spans="1:21" s="39" customFormat="1" ht="12.75" hidden="1" x14ac:dyDescent="0.2">
      <c r="A100" s="34"/>
      <c r="B100" s="34"/>
      <c r="C100" s="34"/>
      <c r="D100" s="34"/>
      <c r="E100" s="34"/>
      <c r="F100" s="35"/>
      <c r="G100" s="35"/>
      <c r="H100" s="40"/>
      <c r="I100" s="35"/>
      <c r="J100" s="35"/>
      <c r="K100" s="35"/>
      <c r="L100" s="35"/>
      <c r="M100" s="35"/>
      <c r="N100" s="40"/>
      <c r="O100" s="35"/>
      <c r="P100" s="35"/>
      <c r="Q100" s="35"/>
      <c r="R100" s="38"/>
      <c r="S100" s="38"/>
      <c r="T100" s="38"/>
      <c r="U100" s="1"/>
    </row>
    <row r="101" spans="1:21" hidden="1" x14ac:dyDescent="0.25">
      <c r="A101" s="50"/>
      <c r="B101" s="29"/>
      <c r="C101" s="29"/>
      <c r="D101" s="29"/>
      <c r="E101" s="29"/>
      <c r="F101" s="30"/>
      <c r="G101" s="30"/>
      <c r="H101" s="31"/>
      <c r="I101" s="30"/>
      <c r="J101" s="30"/>
      <c r="K101" s="30"/>
      <c r="L101" s="30"/>
      <c r="M101" s="30"/>
      <c r="N101" s="31"/>
      <c r="O101" s="30"/>
      <c r="P101" s="30"/>
      <c r="Q101" s="30"/>
      <c r="R101" s="32"/>
      <c r="S101" s="32"/>
      <c r="T101" s="33"/>
    </row>
    <row r="102" spans="1:21" x14ac:dyDescent="0.25">
      <c r="M102" s="52"/>
    </row>
    <row r="103" spans="1:21" hidden="1" x14ac:dyDescent="0.25">
      <c r="A103" s="1" t="s">
        <v>91</v>
      </c>
      <c r="O103" s="2" t="e">
        <f>#REF!+#REF!+#REF!+#REF!+#REF!+#REF!+#REF!+O40+#REF!+#REF!+#REF!+#REF!+#REF!+#REF!+#REF!+O68+#REF!+#REF!+#REF!</f>
        <v>#REF!</v>
      </c>
      <c r="Q103" s="2" t="e">
        <f>#REF!+#REF!+#REF!+#REF!+#REF!+#REF!+#REF!+Q40+#REF!+#REF!+#REF!+#REF!+#REF!+#REF!+#REF!+Q68+#REF!+#REF!+#REF!</f>
        <v>#REF!</v>
      </c>
    </row>
    <row r="108" spans="1:21" x14ac:dyDescent="0.25">
      <c r="A108" t="s">
        <v>92</v>
      </c>
      <c r="B108"/>
      <c r="C108"/>
      <c r="D108"/>
      <c r="F108" s="53"/>
      <c r="H108" s="54"/>
      <c r="I108" s="53"/>
      <c r="J108" s="53"/>
      <c r="K108" s="53"/>
      <c r="L108" s="53"/>
      <c r="M108" s="53"/>
      <c r="N108" s="54" t="s">
        <v>93</v>
      </c>
      <c r="O108" s="53"/>
      <c r="P108" s="53"/>
      <c r="R108"/>
    </row>
    <row r="109" spans="1:21" x14ac:dyDescent="0.25">
      <c r="A109" t="s">
        <v>94</v>
      </c>
      <c r="B109"/>
      <c r="C109"/>
      <c r="D109"/>
      <c r="F109" s="53"/>
      <c r="H109" s="54"/>
      <c r="I109" s="53"/>
      <c r="K109" s="53"/>
      <c r="L109" s="53"/>
      <c r="M109" s="53"/>
      <c r="N109" s="54" t="s">
        <v>95</v>
      </c>
      <c r="O109" s="53"/>
      <c r="P109" s="53"/>
      <c r="Q109" s="53"/>
      <c r="R109"/>
      <c r="T109"/>
    </row>
  </sheetData>
  <mergeCells count="7">
    <mergeCell ref="A5:T5"/>
    <mergeCell ref="A6:T6"/>
    <mergeCell ref="A8:A9"/>
    <mergeCell ref="B8:E8"/>
    <mergeCell ref="F8:I8"/>
    <mergeCell ref="J8:M8"/>
    <mergeCell ref="N8:Q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User-A</dc:creator>
  <cp:lastModifiedBy>User-A</cp:lastModifiedBy>
  <dcterms:created xsi:type="dcterms:W3CDTF">2023-08-10T14:38:24Z</dcterms:created>
  <dcterms:modified xsi:type="dcterms:W3CDTF">2023-08-10T14:39:08Z</dcterms:modified>
</cp:coreProperties>
</file>